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hingenieriecom-my.sharepoint.com/personal/opottier_op-economiste_fr/Documents/Data_OPE/2.Commun/1- PROJET/2-BE/OCR/OCR2510-147 CHV étude cuisine Duvant/RENDU/4. Rendu DCE/PE/DPGF/"/>
    </mc:Choice>
  </mc:AlternateContent>
  <xr:revisionPtr revIDLastSave="1" documentId="11_460B9DB2643E9D12D4BF648FDEDACA2CAEA93A70" xr6:coauthVersionLast="47" xr6:coauthVersionMax="47" xr10:uidLastSave="{3D6C55D0-5037-412E-A222-C74B5B4189E4}"/>
  <bookViews>
    <workbookView xWindow="-108" yWindow="-108" windowWidth="23256" windowHeight="13896" activeTab="4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97" i="3" l="1"/>
  <c r="AA8" i="3"/>
  <c r="P232" i="2"/>
  <c r="I235" i="2" s="1"/>
  <c r="C232" i="2"/>
  <c r="I218" i="2"/>
  <c r="I217" i="2"/>
  <c r="I216" i="2"/>
  <c r="I214" i="2"/>
  <c r="I213" i="2"/>
  <c r="I212" i="2"/>
  <c r="I210" i="2"/>
  <c r="I209" i="2"/>
  <c r="I205" i="2"/>
  <c r="M193" i="2"/>
  <c r="M183" i="2"/>
  <c r="M179" i="2"/>
  <c r="M174" i="2"/>
  <c r="M167" i="2"/>
  <c r="M162" i="2"/>
  <c r="M154" i="2"/>
  <c r="I231" i="2" s="1"/>
  <c r="I234" i="2" s="1"/>
  <c r="I236" i="2" s="1"/>
  <c r="M142" i="2"/>
  <c r="I215" i="2" s="1"/>
  <c r="M134" i="2"/>
  <c r="M129" i="2"/>
  <c r="M123" i="2"/>
  <c r="M117" i="2"/>
  <c r="M113" i="2"/>
  <c r="M107" i="2"/>
  <c r="M101" i="2"/>
  <c r="M97" i="2"/>
  <c r="I211" i="2" s="1"/>
  <c r="M80" i="2"/>
  <c r="M76" i="2"/>
  <c r="I208" i="2" s="1"/>
  <c r="M63" i="2"/>
  <c r="M59" i="2"/>
  <c r="M54" i="2"/>
  <c r="M47" i="2"/>
  <c r="M42" i="2"/>
  <c r="M33" i="2"/>
  <c r="I207" i="2" s="1"/>
  <c r="M25" i="2"/>
  <c r="M12" i="2"/>
  <c r="I221" i="2" s="1"/>
  <c r="G84" i="1"/>
  <c r="G82" i="1"/>
  <c r="G80" i="1"/>
  <c r="G78" i="1"/>
  <c r="E70" i="1"/>
  <c r="E63" i="1"/>
  <c r="E60" i="1"/>
  <c r="E20" i="1"/>
  <c r="E11" i="1"/>
  <c r="I204" i="2" l="1"/>
  <c r="I222" i="2"/>
  <c r="I223" i="2" s="1"/>
  <c r="AA1" i="3" s="1"/>
  <c r="I203" i="2"/>
  <c r="I206" i="2"/>
  <c r="AA3" i="3" l="1"/>
  <c r="AA33" i="3"/>
  <c r="AA37" i="3"/>
  <c r="AA4" i="3"/>
  <c r="AA15" i="3" l="1"/>
  <c r="AA9" i="3"/>
  <c r="AA32" i="3"/>
  <c r="AA5" i="3"/>
  <c r="AA12" i="3"/>
  <c r="AA42" i="3"/>
  <c r="AA13" i="3"/>
  <c r="AA27" i="3"/>
  <c r="AA7" i="3"/>
  <c r="AA43" i="3" l="1"/>
  <c r="AA93" i="3"/>
  <c r="AA89" i="3"/>
  <c r="AA85" i="3" s="1"/>
  <c r="AA80" i="3" s="1"/>
  <c r="AA72" i="3" s="1"/>
  <c r="AA64" i="3" s="1"/>
  <c r="AA56" i="3" s="1"/>
  <c r="AA44" i="3" s="1"/>
  <c r="AA23" i="3"/>
  <c r="AA24" i="3"/>
  <c r="AA14" i="3"/>
  <c r="AA73" i="3" s="1"/>
  <c r="AA19" i="3"/>
  <c r="AA10" i="3"/>
  <c r="AA18" i="3"/>
  <c r="AA6" i="3"/>
  <c r="AA47" i="3"/>
  <c r="AA29" i="3"/>
  <c r="AA46" i="3"/>
  <c r="AA28" i="3"/>
  <c r="AA16" i="3"/>
  <c r="AA94" i="3" l="1"/>
  <c r="AA90" i="3" s="1"/>
  <c r="AA17" i="3"/>
  <c r="AA75" i="3" s="1"/>
  <c r="AA67" i="3" s="1"/>
  <c r="AA59" i="3" s="1"/>
  <c r="AA49" i="3" s="1"/>
  <c r="AA31" i="3" s="1"/>
  <c r="AA95" i="3"/>
  <c r="AA91" i="3"/>
  <c r="AA35" i="3" s="1"/>
  <c r="AA65" i="3"/>
  <c r="AA57" i="3" s="1"/>
  <c r="AA45" i="3" s="1"/>
  <c r="AA26" i="3" s="1"/>
  <c r="AA41" i="3"/>
  <c r="AA21" i="3"/>
  <c r="AA22" i="3" s="1"/>
  <c r="AA38" i="3"/>
  <c r="AA11" i="3"/>
  <c r="AA34" i="3"/>
  <c r="AA50" i="3"/>
  <c r="AA83" i="3"/>
  <c r="AA76" i="3" s="1"/>
  <c r="AA68" i="3" s="1"/>
  <c r="AA60" i="3" s="1"/>
  <c r="AA52" i="3" s="1"/>
  <c r="AA51" i="3"/>
  <c r="AA87" i="3"/>
  <c r="AA25" i="3"/>
  <c r="AA20" i="3"/>
  <c r="AA77" i="3" s="1"/>
  <c r="AA86" i="3" l="1"/>
  <c r="AA81" i="3" s="1"/>
  <c r="AA74" i="3" s="1"/>
  <c r="AA66" i="3" s="1"/>
  <c r="AA58" i="3" s="1"/>
  <c r="AA48" i="3" s="1"/>
  <c r="AA30" i="3"/>
  <c r="AA69" i="3"/>
  <c r="AA61" i="3" s="1"/>
  <c r="AA53" i="3" s="1"/>
  <c r="AA36" i="3" s="1"/>
  <c r="AA79" i="3"/>
  <c r="AA96" i="3"/>
  <c r="AA92" i="3" s="1"/>
  <c r="AA71" i="3"/>
  <c r="AA63" i="3" s="1"/>
  <c r="AA55" i="3" s="1"/>
  <c r="AA40" i="3" s="1"/>
  <c r="AA82" i="3"/>
  <c r="AA88" i="3" l="1"/>
  <c r="AA84" i="3" s="1"/>
  <c r="AA78" i="3" s="1"/>
  <c r="AA70" i="3" s="1"/>
  <c r="AA62" i="3" s="1"/>
  <c r="AA54" i="3" s="1"/>
  <c r="AA39" i="3"/>
  <c r="AA98" i="3"/>
  <c r="AA2" i="3" s="1"/>
  <c r="C226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M63" authorId="0" shapeId="0" xr:uid="{00000000-0006-0000-0100-000001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M101" authorId="0" shapeId="0" xr:uid="{00000000-0006-0000-0100-000002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M107" authorId="0" shapeId="0" xr:uid="{00000000-0006-0000-0100-000003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M154" authorId="0" shapeId="0" xr:uid="{00000000-0006-0000-0100-000004000000}">
      <text>
        <r>
          <rPr>
            <sz val="8"/>
            <color indexed="81"/>
            <rFont val="Tahoma"/>
            <family val="2"/>
          </rPr>
          <t>Non totalisé [ Tranche conditionnelle ]</t>
        </r>
      </text>
    </comment>
    <comment ref="M162" authorId="0" shapeId="0" xr:uid="{00000000-0006-0000-0100-000005000000}">
      <text>
        <r>
          <rPr>
            <sz val="8"/>
            <color indexed="81"/>
            <rFont val="Tahoma"/>
            <family val="2"/>
          </rPr>
          <t>Non totalisé [ Tranche conditionnelle ]</t>
        </r>
      </text>
    </comment>
    <comment ref="M167" authorId="0" shapeId="0" xr:uid="{00000000-0006-0000-0100-000006000000}">
      <text>
        <r>
          <rPr>
            <sz val="8"/>
            <color indexed="81"/>
            <rFont val="Tahoma"/>
            <family val="2"/>
          </rPr>
          <t>Non totalisé [ Tranche conditionnelle ]</t>
        </r>
      </text>
    </comment>
    <comment ref="M174" authorId="0" shapeId="0" xr:uid="{00000000-0006-0000-0100-000007000000}">
      <text>
        <r>
          <rPr>
            <sz val="8"/>
            <color indexed="81"/>
            <rFont val="Tahoma"/>
            <family val="2"/>
          </rPr>
          <t>Non totalisé [ Tranche conditionnelle ]</t>
        </r>
      </text>
    </comment>
    <comment ref="M179" authorId="0" shapeId="0" xr:uid="{00000000-0006-0000-0100-000008000000}">
      <text>
        <r>
          <rPr>
            <sz val="8"/>
            <color indexed="81"/>
            <rFont val="Tahoma"/>
            <family val="2"/>
          </rPr>
          <t>Non totalisé [ Tranche conditionnelle ]</t>
        </r>
      </text>
    </comment>
    <comment ref="M183" authorId="0" shapeId="0" xr:uid="{00000000-0006-0000-0100-000009000000}">
      <text>
        <r>
          <rPr>
            <sz val="8"/>
            <color indexed="81"/>
            <rFont val="Tahoma"/>
            <family val="2"/>
          </rPr>
          <t>Non totalisé [ Tranche conditionnelle ]</t>
        </r>
      </text>
    </comment>
    <comment ref="M193" authorId="0" shapeId="0" xr:uid="{00000000-0006-0000-0100-00000A000000}">
      <text>
        <r>
          <rPr>
            <sz val="8"/>
            <color indexed="81"/>
            <rFont val="Tahoma"/>
            <family val="2"/>
          </rPr>
          <t>Non totalisé [ Tranche conditionnelle ]</t>
        </r>
      </text>
    </comment>
  </commentList>
</comments>
</file>

<file path=xl/sharedStrings.xml><?xml version="1.0" encoding="utf-8"?>
<sst xmlns="http://schemas.openxmlformats.org/spreadsheetml/2006/main" count="458" uniqueCount="277">
  <si>
    <t>Dossier</t>
  </si>
  <si>
    <t>Date</t>
  </si>
  <si>
    <t>Phase</t>
  </si>
  <si>
    <t>Indice</t>
  </si>
  <si>
    <t>MAITRE D'OUVRAGE
Centre Hospitalier de Valenciennes
114 Avenue Desandrouin,
59300 Valenciennes</t>
  </si>
  <si>
    <t>ECONOMISTE DE LA CONSTRUCTION : 
    OP ECONOMISTE
    377 rue Jules Guesde - Les Miroirs du Lac
    59650  VILLENEUVE D'ASCQ
    Tél : 07 78 11 00 46
    Mél : contact@op-economiste.fr</t>
  </si>
  <si>
    <t>MAITRE D'OEUVRE : 
    OCR
    68 Rue de Wambrechies Bâtiment B,
    59520 Marquette-lez-Lille
    Tél : 06.77.93.64.74
    Mél : matthieu@ocr-expertise.fr</t>
  </si>
  <si>
    <t>NIV</t>
  </si>
  <si>
    <t>CODE</t>
  </si>
  <si>
    <t>TITRE1</t>
  </si>
  <si>
    <t>M1</t>
  </si>
  <si>
    <t>M2</t>
  </si>
  <si>
    <t>M3</t>
  </si>
  <si>
    <t>M4</t>
  </si>
  <si>
    <t>M5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</si>
  <si>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</si>
  <si>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</si>
  <si>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</si>
  <si>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</si>
  <si>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</si>
  <si>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</si>
  <si>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</si>
  <si>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</si>
  <si>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</si>
  <si>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</si>
  <si>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</si>
  <si>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</si>
  <si>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</si>
  <si>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</si>
  <si>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</si>
  <si>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</si>
  <si>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</si>
  <si>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</si>
  <si>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Tranche conditionnelle</t>
  </si>
  <si>
    <t>Numéro
 Tranche conditionnelle</t>
  </si>
  <si>
    <t>Taux TVA</t>
  </si>
  <si>
    <t>Marque</t>
  </si>
  <si>
    <t>Référence</t>
  </si>
  <si>
    <t>Commentaire</t>
  </si>
  <si>
    <t>Localisation</t>
  </si>
  <si>
    <t>Lot n°1</t>
  </si>
  <si>
    <t>CURAGE - DÉSAMIANTAGE</t>
  </si>
  <si>
    <t>3.&amp;</t>
  </si>
  <si>
    <t>1.2</t>
  </si>
  <si>
    <t>DESCRIPTION DES OUVRAGES</t>
  </si>
  <si>
    <t>1.2.1</t>
  </si>
  <si>
    <t>TRAVAUX PREPARATOIRES AVANT DEMOLITION</t>
  </si>
  <si>
    <t>1.2.1.1</t>
  </si>
  <si>
    <t>Ouvrages conservés ou hors lots</t>
  </si>
  <si>
    <t>5.T</t>
  </si>
  <si>
    <t>5.&amp;</t>
  </si>
  <si>
    <t>1.2.1.2</t>
  </si>
  <si>
    <t>Constat d'huissier</t>
  </si>
  <si>
    <t>9.T</t>
  </si>
  <si>
    <t>9.L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</si>
  <si>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00AF54"/>
        <rFont val="Arial"/>
        <family val="2"/>
      </rPr>
      <t>En présence du maître d'oeuvre.</t>
    </r>
  </si>
  <si>
    <t>9.&amp;</t>
  </si>
  <si>
    <t>1.2.1.3</t>
  </si>
  <si>
    <t>Neutralisation des réseaux électriques</t>
  </si>
  <si>
    <t>8.T</t>
  </si>
  <si>
    <t>8.&amp;</t>
  </si>
  <si>
    <t>1.2.1.4</t>
  </si>
  <si>
    <t>Neutralisation des réseaux de plomberie</t>
  </si>
  <si>
    <t>1.2.1.5</t>
  </si>
  <si>
    <t>Neutralisation des réseaux de GAZ</t>
  </si>
  <si>
    <t>1.2.1.6</t>
  </si>
  <si>
    <t xml:space="preserve">Débarras général </t>
  </si>
  <si>
    <t>Ens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</si>
  <si>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00AF54"/>
        <rFont val="Arial"/>
        <family val="2"/>
      </rPr>
      <t xml:space="preserve">Suivant visite et étude de l'entreprise du présent lot dans le périmètre travaux.
</t>
    </r>
  </si>
  <si>
    <t>4.&amp;</t>
  </si>
  <si>
    <t>1.2.2</t>
  </si>
  <si>
    <t xml:space="preserve">DESAMIANTAGE </t>
  </si>
  <si>
    <t>1.2.2.1</t>
  </si>
  <si>
    <t>Diagnostic amiante</t>
  </si>
  <si>
    <t>1.2.2.1.1</t>
  </si>
  <si>
    <t>Réalisation du plan de retrait</t>
  </si>
  <si>
    <t>ENS</t>
  </si>
  <si>
    <t>9.F</t>
  </si>
  <si>
    <t>1.2.2.2</t>
  </si>
  <si>
    <t>Installation du confinement supplémentaire (SAS personnel, SAS matériel, Extracteur d'air, protection EPI)</t>
  </si>
  <si>
    <t>9.C</t>
  </si>
  <si>
    <t>1.2.2.3</t>
  </si>
  <si>
    <t>Confinement des zones de travaux de désamiantage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</si>
  <si>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00AF54"/>
        <rFont val="Arial"/>
        <family val="2"/>
      </rPr>
      <t>zone cuisine collective, y compris locaux techniques attenants et circulations connexes.</t>
    </r>
  </si>
  <si>
    <t>1.2.2.4</t>
  </si>
  <si>
    <t>Désamiantage</t>
  </si>
  <si>
    <t>6.F</t>
  </si>
  <si>
    <t>6.T</t>
  </si>
  <si>
    <t>1.2.2.4.1</t>
  </si>
  <si>
    <t>Désamiantage carrelage&amp;plinthes</t>
  </si>
  <si>
    <t>m²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</si>
  <si>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00AF54"/>
        <rFont val="Arial"/>
        <family val="2"/>
      </rPr>
      <t xml:space="preserve">Zone concernée par les travaux suivant rapport amiante et étude de l'entreprise du présent lot, au minimum :
	- REZ DE CHAUSSÉE : Cuisine 1, cuisine 2, entrée cage d'escalier.
	- sous sol : fourreaux passage de cable,
Non concerné par les travaux : 
	- sous sol : Local poubelles,préparation, les réserves, dégagements (dépose des chambres froides uniquement)
	- Tranche conditionnelle : emprise douche des vestiaires.
</t>
    </r>
  </si>
  <si>
    <t>6.&amp;</t>
  </si>
  <si>
    <t>1.2.2.5</t>
  </si>
  <si>
    <t>Échantillonnages</t>
  </si>
  <si>
    <t>1.2.2.6</t>
  </si>
  <si>
    <t>Gestion des déchets</t>
  </si>
  <si>
    <t>compr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</si>
  <si>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00AF54"/>
        <rFont val="Arial"/>
        <family val="2"/>
      </rPr>
      <t xml:space="preserve">Suivant rapport amiante et étude de l'entreprise du présent lot.
</t>
    </r>
  </si>
  <si>
    <t>1.2.3</t>
  </si>
  <si>
    <t>DEPLOMBAGE</t>
  </si>
  <si>
    <t>1.2.3.1</t>
  </si>
  <si>
    <t>Diagnostic plomb</t>
  </si>
  <si>
    <t>1.2.3.2</t>
  </si>
  <si>
    <t>Évaluation des risques</t>
  </si>
  <si>
    <t>5.F</t>
  </si>
  <si>
    <t>1.2.3.3</t>
  </si>
  <si>
    <t>Consistance des travaux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</si>
  <si>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00AF54"/>
        <rFont val="Arial"/>
        <family val="2"/>
      </rPr>
      <t xml:space="preserve">En zone concerné par les travaux suivant rapport plomb et étude de l'entreprise du présent lot.
	- Sous sol : Garage, dgt, conduit GAZ de la cuisine depuis le vestiaire.
	- rez de chaussée : cuisine 1, plonge.
	- Et selon relevé de l'entreprise.
</t>
    </r>
  </si>
  <si>
    <t>1.2.3.4</t>
  </si>
  <si>
    <t>Gestions des déchets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</si>
  <si>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00AF54"/>
        <rFont val="Arial"/>
        <family val="2"/>
      </rPr>
      <t xml:space="preserve">Suivant rapport plomb et étude de l'entreprise du présent lot.
</t>
    </r>
  </si>
  <si>
    <t>1.2.4</t>
  </si>
  <si>
    <t>CURAGE</t>
  </si>
  <si>
    <t>1.2.4.1</t>
  </si>
  <si>
    <t>Prise de possession</t>
  </si>
  <si>
    <t>1.2.4.2</t>
  </si>
  <si>
    <t>Travaux préliminaires</t>
  </si>
  <si>
    <t>1.2.4.2.1</t>
  </si>
  <si>
    <t>Matériel et produits dangereux</t>
  </si>
  <si>
    <t>1.2.4.3</t>
  </si>
  <si>
    <t>Curage</t>
  </si>
  <si>
    <t>1.2.4.3.1</t>
  </si>
  <si>
    <t>Cloisons legères</t>
  </si>
  <si>
    <t>1.2.4.3.1.1</t>
  </si>
  <si>
    <t>Dépose des cloisons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</si>
  <si>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00AF54"/>
        <rFont val="Arial"/>
        <family val="2"/>
      </rPr>
      <t xml:space="preserve">Suivant plans existant et visite sur place et notamment :
	- L'ensemble des cloisons fixes en plâtre démolies 
	- Cloison chambre froide sous sol.
	- Compris rangement-chambre froide
</t>
    </r>
  </si>
  <si>
    <t>1.2.4.3.1.2</t>
  </si>
  <si>
    <t>Dépose des portes intérieures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</si>
  <si>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00AF54"/>
        <rFont val="Arial"/>
        <family val="2"/>
      </rPr>
      <t xml:space="preserve">Suivant plans existant et visite sur place et notamment :
	- porte coulissante accès cuisine,
	- porte intérieures à la zone travaux.
	- porte accès local personnel.
</t>
    </r>
  </si>
  <si>
    <t>1.2.4.3.2</t>
  </si>
  <si>
    <t>Sols</t>
  </si>
  <si>
    <t>1.2.4.3.2.1</t>
  </si>
  <si>
    <t>Démolition chape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</si>
  <si>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00AF54"/>
        <rFont val="Arial"/>
        <family val="2"/>
      </rPr>
      <t xml:space="preserve">Suivant plans existant et visite sur place et notamment :
	- zone chambre froide existante de la cuisine.
	- Compris dépose des plots existants non conservés (relevé à réaliser avec le cuisiniste avant le curage).
</t>
    </r>
  </si>
  <si>
    <t>1.2.4.3.3</t>
  </si>
  <si>
    <t>Dépose des équipements</t>
  </si>
  <si>
    <t>1.2.4.3.3.1</t>
  </si>
  <si>
    <t>Dépose des réseaux et équipements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</si>
  <si>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00AF54"/>
        <rFont val="Arial"/>
        <family val="2"/>
      </rPr>
      <t xml:space="preserve">Suivant relevé sur place de l'entreprise du présent lot et plan d'emprise travaux, notamment :
	- L'ensemble des </t>
    </r>
    <r>
      <rPr>
        <i/>
        <u/>
        <sz val="8"/>
        <color rgb="FF00AF54"/>
        <rFont val="Arial"/>
        <family val="2"/>
      </rPr>
      <t xml:space="preserve">alimentations </t>
    </r>
    <r>
      <rPr>
        <i/>
        <sz val="8"/>
        <color rgb="FF00AF54"/>
        <rFont val="Arial"/>
        <family val="2"/>
      </rPr>
      <t xml:space="preserve">elec, CVC, plomberie de la zone cuisine collective REZ DE CHAUSSÉE.
	- L'ensemble des </t>
    </r>
    <r>
      <rPr>
        <i/>
        <u/>
        <sz val="8"/>
        <color rgb="FF00AF54"/>
        <rFont val="Arial"/>
        <family val="2"/>
      </rPr>
      <t>équipements</t>
    </r>
    <r>
      <rPr>
        <i/>
        <sz val="8"/>
        <color rgb="FF00AF54"/>
        <rFont val="Arial"/>
        <family val="2"/>
      </rPr>
      <t xml:space="preserve"> elec, CVC, plomberie de la zone cuisine collective REZ DE CHAUSSÉE.
	- Compris réseaux chauffage du local déchet sous sol.
</t>
    </r>
  </si>
  <si>
    <t>1.2.4.3.3.2</t>
  </si>
  <si>
    <t>Curage chambre froide &amp; équipements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</si>
  <si>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00AF54"/>
        <rFont val="Arial"/>
        <family val="2"/>
      </rPr>
      <t xml:space="preserve">Suivant relevé sur place de l'entreprise du présent lot et plan d'emprise travaux, notamment :
	- Dépose des 2 chambres froides du sous sol compris réseaux et groupe positionné dans le garage.
	 Dépose chambre froide rez de chaussée dans la cuisine.
</t>
    </r>
  </si>
  <si>
    <t>1.2.4.3.4</t>
  </si>
  <si>
    <t>Divers</t>
  </si>
  <si>
    <t>1.2.4.3.4.1</t>
  </si>
  <si>
    <t>Démolition et dépose diverses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</si>
  <si>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00AF54"/>
        <rFont val="Arial"/>
        <family val="2"/>
      </rPr>
      <t xml:space="preserve">Suivant plans de l'architecte et études du BET de l'entreprise.
</t>
    </r>
  </si>
  <si>
    <t>1.2.4.3.5</t>
  </si>
  <si>
    <t>Enlèvements</t>
  </si>
  <si>
    <t>1.2.4.3.5.1</t>
  </si>
  <si>
    <t>Enlèvement des démolitions</t>
  </si>
  <si>
    <t>u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</si>
  <si>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00AF54"/>
        <rFont val="Arial"/>
        <family val="2"/>
      </rPr>
      <t xml:space="preserve">Suivant plans existant et visite sur place et notamment :
	- L'ensemble des gravats de démolition.
</t>
    </r>
  </si>
  <si>
    <t>1.2.4.3.5.2</t>
  </si>
  <si>
    <t>Enlèvement des déchets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</si>
  <si>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00AF54"/>
        <rFont val="Arial"/>
        <family val="2"/>
      </rPr>
      <t xml:space="preserve">Suivant plans existant et visite sur place et notamment :
	- L'ensemble déchets de dépose et démolition.
</t>
    </r>
  </si>
  <si>
    <t>1.2.5</t>
  </si>
  <si>
    <t>GÉNÉRALITES DE FIN DE LOT</t>
  </si>
  <si>
    <t>1.2.5.1</t>
  </si>
  <si>
    <t>1.2.5.2</t>
  </si>
  <si>
    <t>Nettoyage</t>
  </si>
  <si>
    <t>1.2.6</t>
  </si>
  <si>
    <t>TRAVAUX VESTIAIRES : curage &amp; désamiantage (Tranche conditionnelle TRAVAUX VESTIAIRES)</t>
  </si>
  <si>
    <t xml:space="preserve"> Tranche conditionnelle</t>
  </si>
  <si>
    <t>1.2.6.1</t>
  </si>
  <si>
    <t>DESAMIANTAGE</t>
  </si>
  <si>
    <t>1.2.6.1.1</t>
  </si>
  <si>
    <t>1.2.6.1.2</t>
  </si>
  <si>
    <t>1.2.6.1.3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</si>
  <si>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00AF54"/>
        <rFont val="Arial"/>
        <family val="2"/>
      </rPr>
      <t>Emprise douche de la zone vestiaires H et F sous sol.</t>
    </r>
  </si>
  <si>
    <t>1.2.6.1.4</t>
  </si>
  <si>
    <t>1.2.6.1.4.1</t>
  </si>
  <si>
    <t>Désamiantage carrelage&amp;plinthes&amp;Faiences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</si>
  <si>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00AF54"/>
        <rFont val="Arial"/>
        <family val="2"/>
      </rPr>
      <t xml:space="preserve">Zone concernée par les travaux suivant rapport amiante et étude de l'entreprise du présent lot, au minimum :
	- emprise douche zone vestiaires H et F sous sol suivant rapport amiante et étude de l'entreprise du présent lot : Faïences et plinthes sur l'emprise des travaux concernés par le remplacement de la douche de chaque vestiaire.
</t>
    </r>
  </si>
  <si>
    <t>1.2.6.1.5</t>
  </si>
  <si>
    <t>1.2.6.1.6</t>
  </si>
  <si>
    <t>1.2.6.2</t>
  </si>
  <si>
    <t>1.2.6.2.1</t>
  </si>
  <si>
    <t>1.2.6.2.2</t>
  </si>
  <si>
    <t>Dépose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</si>
  <si>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00AF54"/>
        <rFont val="Arial"/>
        <family val="2"/>
      </rPr>
      <t>Zones douches des vestiaires H et F.</t>
    </r>
  </si>
  <si>
    <t>RECAPITULATIF
Lot n°1 CURAGE - DÉSAMIANTAGE</t>
  </si>
  <si>
    <t>RECAPITULATIF DES CHAPITRES</t>
  </si>
  <si>
    <t>1.2 - DESCRIPTION DES OUVRAGES</t>
  </si>
  <si>
    <t>- 1.2.1 - TRAVAUX PREPARATOIRES AVANT DEMOLITION</t>
  </si>
  <si>
    <t>- 1.2.1.1 - Ouvrages conservés ou hors lots</t>
  </si>
  <si>
    <t>- 1.2.2 - DESAMIANTAGE</t>
  </si>
  <si>
    <t>- 1.2.2.1 - Diagnostic amiante</t>
  </si>
  <si>
    <t>- 1.2.3 - DEPLOMBAGE</t>
  </si>
  <si>
    <t>- 1.2.3.1 - Diagnostic plomb</t>
  </si>
  <si>
    <t>- 1.2.3.2 - Évaluation des risques</t>
  </si>
  <si>
    <t>- 1.2.4 - CURAGE</t>
  </si>
  <si>
    <t>- 1.2.4.1 - Prise de possession</t>
  </si>
  <si>
    <t>- 1.2.4.2 - Travaux préliminaires</t>
  </si>
  <si>
    <t>- 1.2.4.3 - Curage</t>
  </si>
  <si>
    <t>- 1.2.5 - GÉNÉRALITES DE FIN DE LOT</t>
  </si>
  <si>
    <t>- 1.2.6 - TRAVAUX VESTIAIRES : curage &amp; désamiantage</t>
  </si>
  <si>
    <t>- 1.2.6.1 - DESAMIANTAGE</t>
  </si>
  <si>
    <t>- 1.2.6.2 - CURAGE</t>
  </si>
  <si>
    <t>Total du lot CURAGE - DÉSAMIANTAGE</t>
  </si>
  <si>
    <t>Total H.T. :</t>
  </si>
  <si>
    <t>Total T.V.A. (20%) :</t>
  </si>
  <si>
    <t>Total T.T.C. :</t>
  </si>
  <si>
    <t xml:space="preserve">Soit en toutes lettres TTC : </t>
  </si>
  <si>
    <t>RECAPITULATIF TRANCHE CONDITIONNELLE</t>
  </si>
  <si>
    <t xml:space="preserve"> Tranche conditionnelle TRAVAUX VESTIAIRES</t>
  </si>
  <si>
    <t xml:space="preserve"> 	 TRAVAUX VESTIAIRES : curage &amp; désamiantage</t>
  </si>
  <si>
    <t>Sous-total Tranche conditionnelle TRAVAUX VESTIAIRES</t>
  </si>
  <si>
    <t>H.T.</t>
  </si>
  <si>
    <t>T.V.A.</t>
  </si>
  <si>
    <t>T.T.C.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</si>
  <si>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</si>
  <si>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</si>
  <si>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</si>
  <si>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</si>
  <si>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</si>
  <si>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</si>
  <si>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</si>
  <si>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</si>
  <si>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</si>
  <si>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</si>
  <si>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</si>
  <si>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</si>
  <si>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</si>
  <si>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</si>
  <si>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</si>
  <si>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</si>
  <si>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</si>
  <si>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</si>
  <si>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</si>
  <si>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</si>
  <si>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</si>
  <si>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</si>
  <si>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</si>
  <si>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</si>
  <si>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</si>
  <si>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</si>
  <si>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</si>
  <si>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</si>
  <si>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</si>
  <si>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</si>
  <si>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</si>
  <si>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TRAVAUX DE RENOVATION D'UNE  CUISINE COLLECTIVE  RESIDENCE DUVANT</t>
  </si>
  <si>
    <t>12/11/2025</t>
  </si>
  <si>
    <t>DCE</t>
  </si>
  <si>
    <t xml:space="preserve">1 rue de Flandres </t>
  </si>
  <si>
    <t>59300 Valenciennes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</si>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</sst>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#,##0.00\ [$€];[Red]\-#,##0.00\ [$€]"/>
    <numFmt numFmtId="166" formatCode="00000"/>
    <numFmt numFmtId="167" formatCode="0#&quot; &quot;##&quot; &quot;##&quot; &quot;##&quot; &quot;##"/>
  </numFmts>
  <fonts count="20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u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8"/>
      <color indexed="81"/>
      <name val="Tahoma"/>
      <family val="2"/>
    </font>
    <font>
      <i/>
      <sz val="8"/>
      <color rgb="FF00AF54"/>
      <name val="Arial"/>
      <family val="2"/>
    </font>
    <font>
      <i/>
      <u/>
      <sz val="8"/>
      <color rgb="FF00AF5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9" xfId="0" applyFont="1" applyBorder="1" applyAlignment="1">
      <alignment horizontal="right" vertical="top" wrapText="1"/>
    </xf>
    <xf numFmtId="3" fontId="11" fillId="0" borderId="9" xfId="0" applyNumberFormat="1" applyFont="1" applyBorder="1" applyAlignment="1">
      <alignment horizontal="right" vertical="top" wrapText="1"/>
    </xf>
    <xf numFmtId="4" fontId="11" fillId="0" borderId="9" xfId="0" applyNumberFormat="1" applyFont="1" applyBorder="1" applyAlignment="1">
      <alignment vertical="top" wrapText="1"/>
    </xf>
    <xf numFmtId="4" fontId="1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0" fontId="12" fillId="0" borderId="11" xfId="0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13" fillId="0" borderId="11" xfId="0" applyFont="1" applyBorder="1" applyAlignment="1">
      <alignment vertical="top" wrapText="1"/>
    </xf>
    <xf numFmtId="4" fontId="11" fillId="0" borderId="9" xfId="0" applyNumberFormat="1" applyFont="1" applyBorder="1" applyAlignment="1">
      <alignment horizontal="right" vertical="top" wrapText="1"/>
    </xf>
    <xf numFmtId="164" fontId="11" fillId="0" borderId="9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11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3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13" fillId="0" borderId="0" xfId="0" applyFont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165" fontId="14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vertical="top" wrapText="1"/>
    </xf>
    <xf numFmtId="165" fontId="15" fillId="0" borderId="0" xfId="0" applyNumberFormat="1" applyFont="1" applyAlignment="1">
      <alignment horizontal="right" vertical="top" wrapText="1" indent="1"/>
    </xf>
    <xf numFmtId="165" fontId="15" fillId="0" borderId="0" xfId="0" applyNumberFormat="1" applyFont="1" applyAlignment="1">
      <alignment horizontal="right" vertical="top" wrapText="1"/>
    </xf>
    <xf numFmtId="0" fontId="15" fillId="0" borderId="0" xfId="0" applyFont="1" applyAlignment="1">
      <alignment horizontal="left" vertical="top" wrapText="1" indent="1"/>
    </xf>
    <xf numFmtId="0" fontId="15" fillId="0" borderId="0" xfId="0" applyFont="1" applyAlignment="1">
      <alignment vertical="top" wrapText="1"/>
    </xf>
    <xf numFmtId="165" fontId="6" fillId="0" borderId="0" xfId="0" applyNumberFormat="1" applyFont="1" applyAlignment="1">
      <alignment horizontal="right" vertical="top" wrapText="1" indent="2"/>
    </xf>
    <xf numFmtId="165" fontId="6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left" vertical="top" wrapText="1" indent="2"/>
    </xf>
    <xf numFmtId="0" fontId="6" fillId="0" borderId="0" xfId="0" applyFont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9" fillId="0" borderId="17" xfId="0" applyFont="1" applyBorder="1" applyAlignment="1">
      <alignment vertical="top" wrapText="1"/>
    </xf>
    <xf numFmtId="165" fontId="9" fillId="0" borderId="0" xfId="0" applyNumberFormat="1" applyFont="1" applyAlignment="1">
      <alignment vertical="top" wrapText="1"/>
    </xf>
    <xf numFmtId="165" fontId="1" fillId="0" borderId="0" xfId="0" applyNumberFormat="1" applyFont="1" applyAlignment="1">
      <alignment vertical="top" wrapText="1"/>
    </xf>
    <xf numFmtId="165" fontId="1" fillId="0" borderId="18" xfId="0" applyNumberFormat="1" applyFont="1" applyBorder="1" applyAlignment="1">
      <alignment vertical="top" wrapText="1"/>
    </xf>
    <xf numFmtId="0" fontId="9" fillId="0" borderId="19" xfId="0" applyFont="1" applyBorder="1" applyAlignment="1">
      <alignment vertical="top" wrapText="1"/>
    </xf>
    <xf numFmtId="0" fontId="1" fillId="0" borderId="20" xfId="0" applyFont="1" applyBorder="1" applyAlignment="1">
      <alignment vertical="top" wrapText="1"/>
    </xf>
    <xf numFmtId="165" fontId="9" fillId="0" borderId="20" xfId="0" applyNumberFormat="1" applyFont="1" applyBorder="1" applyAlignment="1">
      <alignment vertical="top" wrapText="1"/>
    </xf>
    <xf numFmtId="165" fontId="1" fillId="0" borderId="20" xfId="0" applyNumberFormat="1" applyFont="1" applyBorder="1" applyAlignment="1">
      <alignment vertical="top" wrapText="1"/>
    </xf>
    <xf numFmtId="165" fontId="1" fillId="0" borderId="21" xfId="0" applyNumberFormat="1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0" fontId="0" fillId="0" borderId="0" xfId="0"/>
    <xf numFmtId="165" fontId="6" fillId="0" borderId="0" xfId="0" applyNumberFormat="1" applyFont="1" applyAlignment="1">
      <alignment vertical="top" wrapText="1"/>
    </xf>
    <xf numFmtId="165" fontId="11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0" fontId="6" fillId="0" borderId="22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9" fillId="0" borderId="0" xfId="0" applyFont="1" applyAlignment="1">
      <alignment horizontal="center" vertical="top" wrapText="1"/>
    </xf>
    <xf numFmtId="0" fontId="6" fillId="0" borderId="24" xfId="0" applyFont="1" applyBorder="1" applyAlignment="1" applyProtection="1">
      <alignment vertical="top" wrapText="1"/>
      <protection locked="0"/>
    </xf>
    <xf numFmtId="166" fontId="6" fillId="0" borderId="24" xfId="0" applyNumberFormat="1" applyFont="1" applyBorder="1" applyAlignment="1" applyProtection="1">
      <alignment vertical="top" wrapText="1"/>
      <protection locked="0"/>
    </xf>
    <xf numFmtId="167" fontId="6" fillId="0" borderId="24" xfId="0" applyNumberFormat="1" applyFont="1" applyBorder="1" applyAlignment="1" applyProtection="1">
      <alignment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38100</xdr:colOff>
      <xdr:row>50</xdr:row>
      <xdr:rowOff>95250</xdr:rowOff>
    </xdr:from>
    <xdr:to>
      <xdr:col>4</xdr:col>
      <xdr:colOff>927100</xdr:colOff>
      <xdr:row>53</xdr:row>
      <xdr:rowOff>14491</xdr:rowOff>
    </xdr:to>
    <xdr:pic>
      <xdr:nvPicPr>
        <xdr:cNvPr id="2" name="Picture 1" descr="{8be92e30-5d08-4cb8-8702-070eecdd36bd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62275" y="5810250"/>
          <a:ext cx="889000" cy="262141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77</xdr:row>
      <xdr:rowOff>95250</xdr:rowOff>
    </xdr:from>
    <xdr:to>
      <xdr:col>1</xdr:col>
      <xdr:colOff>636587</xdr:colOff>
      <xdr:row>83</xdr:row>
      <xdr:rowOff>12700</xdr:rowOff>
    </xdr:to>
    <xdr:pic>
      <xdr:nvPicPr>
        <xdr:cNvPr id="3" name="Picture 2" descr="{18e5c099-d49c-4c9f-a38d-d9964603a37d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3" y="8896350"/>
          <a:ext cx="603250" cy="60325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71</xdr:row>
      <xdr:rowOff>76200</xdr:rowOff>
    </xdr:from>
    <xdr:to>
      <xdr:col>1</xdr:col>
      <xdr:colOff>636587</xdr:colOff>
      <xdr:row>75</xdr:row>
      <xdr:rowOff>33262</xdr:rowOff>
    </xdr:to>
    <xdr:pic>
      <xdr:nvPicPr>
        <xdr:cNvPr id="4" name="Picture 3" descr="{e0c59527-94e3-46ec-8748-185bbd4fc874}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863" y="8191500"/>
          <a:ext cx="603250" cy="4142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8.88671875" defaultRowHeight="9" customHeight="1" x14ac:dyDescent="0.3"/>
  <cols>
    <col min="1" max="1" width="0.109375" customWidth="1"/>
    <col min="2" max="2" width="10.109375" customWidth="1"/>
    <col min="3" max="3" width="31.33203125" customWidth="1"/>
    <col min="4" max="4" width="2.33203125" customWidth="1"/>
    <col min="5" max="5" width="14.44140625" customWidth="1"/>
    <col min="6" max="6" width="12.88671875" customWidth="1"/>
    <col min="7" max="7" width="12.44140625" customWidth="1"/>
    <col min="8" max="8" width="14.5546875" customWidth="1"/>
    <col min="9" max="9" width="2.109375" customWidth="1"/>
    <col min="10" max="69" width="10.6640625" customWidth="1"/>
  </cols>
  <sheetData>
    <row r="1" spans="2:9" ht="9" customHeight="1" x14ac:dyDescent="0.3">
      <c r="B1" s="1"/>
      <c r="C1" s="2"/>
      <c r="D1" s="3"/>
      <c r="E1" s="3"/>
      <c r="F1" s="3"/>
      <c r="G1" s="3"/>
      <c r="H1" s="3"/>
      <c r="I1" s="4"/>
    </row>
    <row r="2" spans="2:9" ht="9" customHeight="1" x14ac:dyDescent="0.3">
      <c r="B2" s="5"/>
      <c r="C2" s="6"/>
      <c r="D2" s="7"/>
      <c r="E2" s="46"/>
      <c r="F2" s="46"/>
      <c r="G2" s="46"/>
      <c r="H2" s="46"/>
      <c r="I2" s="8"/>
    </row>
    <row r="3" spans="2:9" ht="9" customHeight="1" x14ac:dyDescent="0.3">
      <c r="B3" s="5"/>
      <c r="C3" s="6"/>
      <c r="D3" s="7"/>
      <c r="E3" s="46"/>
      <c r="F3" s="46"/>
      <c r="G3" s="46"/>
      <c r="H3" s="46"/>
      <c r="I3" s="8"/>
    </row>
    <row r="4" spans="2:9" ht="9" customHeight="1" x14ac:dyDescent="0.3">
      <c r="B4" s="5"/>
      <c r="C4" s="6"/>
      <c r="D4" s="7"/>
      <c r="E4" s="46"/>
      <c r="F4" s="46"/>
      <c r="G4" s="46"/>
      <c r="H4" s="46"/>
      <c r="I4" s="8"/>
    </row>
    <row r="5" spans="2:9" ht="9" customHeight="1" x14ac:dyDescent="0.3">
      <c r="B5" s="5"/>
      <c r="C5" s="6"/>
      <c r="D5" s="7"/>
      <c r="E5" s="46"/>
      <c r="F5" s="46"/>
      <c r="G5" s="46"/>
      <c r="H5" s="46"/>
      <c r="I5" s="8"/>
    </row>
    <row r="6" spans="2:9" ht="9" customHeight="1" x14ac:dyDescent="0.3">
      <c r="B6" s="5"/>
      <c r="C6" s="6"/>
      <c r="D6" s="7"/>
      <c r="E6" s="46"/>
      <c r="F6" s="46"/>
      <c r="G6" s="46"/>
      <c r="H6" s="46"/>
      <c r="I6" s="8"/>
    </row>
    <row r="7" spans="2:9" ht="9" customHeight="1" x14ac:dyDescent="0.3">
      <c r="B7" s="5"/>
      <c r="C7" s="6"/>
      <c r="D7" s="7"/>
      <c r="E7" s="46"/>
      <c r="F7" s="46"/>
      <c r="G7" s="46"/>
      <c r="H7" s="46"/>
      <c r="I7" s="8"/>
    </row>
    <row r="8" spans="2:9" ht="9" customHeight="1" x14ac:dyDescent="0.3">
      <c r="B8" s="5"/>
      <c r="C8" s="6"/>
      <c r="D8" s="7"/>
      <c r="E8" s="46"/>
      <c r="F8" s="46"/>
      <c r="G8" s="46"/>
      <c r="H8" s="46"/>
      <c r="I8" s="8"/>
    </row>
    <row r="9" spans="2:9" ht="9" customHeight="1" x14ac:dyDescent="0.3">
      <c r="B9" s="5"/>
      <c r="C9" s="6"/>
      <c r="D9" s="7"/>
      <c r="E9" s="46"/>
      <c r="F9" s="46"/>
      <c r="G9" s="46"/>
      <c r="H9" s="46"/>
      <c r="I9" s="8"/>
    </row>
    <row r="10" spans="2:9" ht="9" customHeight="1" x14ac:dyDescent="0.3">
      <c r="B10" s="5"/>
      <c r="C10" s="6"/>
      <c r="D10" s="7"/>
      <c r="E10" s="46"/>
      <c r="F10" s="46"/>
      <c r="G10" s="46"/>
      <c r="H10" s="46"/>
      <c r="I10" s="8"/>
    </row>
    <row r="11" spans="2:9" ht="9" customHeight="1" x14ac:dyDescent="0.3">
      <c r="B11" s="5"/>
      <c r="C11" s="6"/>
      <c r="D11" s="7"/>
      <c r="E11" s="47" t="str">
        <f>IF(Paramètres!C5&lt;&gt;"",Paramètres!C5,"")</f>
        <v>TRAVAUX DE RENOVATION D'UNE  CUISINE COLLECTIVE  RESIDENCE DUVANT</v>
      </c>
      <c r="F11" s="47"/>
      <c r="G11" s="47"/>
      <c r="H11" s="47"/>
      <c r="I11" s="8"/>
    </row>
    <row r="12" spans="2:9" ht="9" customHeight="1" x14ac:dyDescent="0.3">
      <c r="B12" s="5"/>
      <c r="C12" s="6"/>
      <c r="D12" s="7"/>
      <c r="E12" s="47"/>
      <c r="F12" s="47"/>
      <c r="G12" s="47"/>
      <c r="H12" s="47"/>
      <c r="I12" s="8"/>
    </row>
    <row r="13" spans="2:9" ht="9" customHeight="1" x14ac:dyDescent="0.3">
      <c r="B13" s="5"/>
      <c r="C13" s="6"/>
      <c r="D13" s="7"/>
      <c r="E13" s="47"/>
      <c r="F13" s="47"/>
      <c r="G13" s="47"/>
      <c r="H13" s="47"/>
      <c r="I13" s="8"/>
    </row>
    <row r="14" spans="2:9" ht="9" customHeight="1" x14ac:dyDescent="0.3">
      <c r="B14" s="5"/>
      <c r="C14" s="6"/>
      <c r="D14" s="7"/>
      <c r="E14" s="47"/>
      <c r="F14" s="47"/>
      <c r="G14" s="47"/>
      <c r="H14" s="47"/>
      <c r="I14" s="8"/>
    </row>
    <row r="15" spans="2:9" ht="9" customHeight="1" x14ac:dyDescent="0.3">
      <c r="B15" s="5"/>
      <c r="C15" s="6"/>
      <c r="D15" s="7"/>
      <c r="E15" s="47"/>
      <c r="F15" s="47"/>
      <c r="G15" s="47"/>
      <c r="H15" s="47"/>
      <c r="I15" s="8"/>
    </row>
    <row r="16" spans="2:9" ht="9" customHeight="1" x14ac:dyDescent="0.3">
      <c r="B16" s="5"/>
      <c r="C16" s="6"/>
      <c r="D16" s="7"/>
      <c r="E16" s="47"/>
      <c r="F16" s="47"/>
      <c r="G16" s="47"/>
      <c r="H16" s="47"/>
      <c r="I16" s="8"/>
    </row>
    <row r="17" spans="2:9" ht="9" customHeight="1" x14ac:dyDescent="0.3">
      <c r="B17" s="5"/>
      <c r="C17" s="6"/>
      <c r="D17" s="7"/>
      <c r="E17" s="47"/>
      <c r="F17" s="47"/>
      <c r="G17" s="47"/>
      <c r="H17" s="47"/>
      <c r="I17" s="8"/>
    </row>
    <row r="18" spans="2:9" ht="9" customHeight="1" x14ac:dyDescent="0.3">
      <c r="B18" s="5"/>
      <c r="C18" s="6"/>
      <c r="D18" s="7"/>
      <c r="E18" s="47"/>
      <c r="F18" s="47"/>
      <c r="G18" s="47"/>
      <c r="H18" s="47"/>
      <c r="I18" s="8"/>
    </row>
    <row r="19" spans="2:9" ht="9" customHeight="1" x14ac:dyDescent="0.3">
      <c r="B19" s="5"/>
      <c r="C19" s="6"/>
      <c r="D19" s="7"/>
      <c r="E19" s="47"/>
      <c r="F19" s="47"/>
      <c r="G19" s="47"/>
      <c r="H19" s="47"/>
      <c r="I19" s="8"/>
    </row>
    <row r="20" spans="2:9" ht="9" customHeight="1" x14ac:dyDescent="0.3">
      <c r="B20" s="5"/>
      <c r="C20" s="6"/>
      <c r="D20" s="7"/>
      <c r="E20" s="47" t="str">
        <f>IF(Paramètres!C24&lt;&gt;"",Paramètres!C24,"") &amp; CHAR(10) &amp; IF(Paramètres!C26&lt;&gt;"",Paramètres!C26,"") &amp; CHAR(10) &amp; IF(Paramètres!C28&lt;&gt;"",Paramètres!C28,"")</f>
        <v xml:space="preserve">1 rue de Flandres 
59300 Valenciennes
</v>
      </c>
      <c r="F20" s="47"/>
      <c r="G20" s="47"/>
      <c r="H20" s="47"/>
      <c r="I20" s="8"/>
    </row>
    <row r="21" spans="2:9" ht="9" customHeight="1" x14ac:dyDescent="0.3">
      <c r="B21" s="5"/>
      <c r="C21" s="6"/>
      <c r="D21" s="7"/>
      <c r="E21" s="47"/>
      <c r="F21" s="47"/>
      <c r="G21" s="47"/>
      <c r="H21" s="47"/>
      <c r="I21" s="8"/>
    </row>
    <row r="22" spans="2:9" ht="9" customHeight="1" x14ac:dyDescent="0.3">
      <c r="B22" s="5"/>
      <c r="C22" s="6"/>
      <c r="D22" s="7"/>
      <c r="E22" s="47"/>
      <c r="F22" s="47"/>
      <c r="G22" s="47"/>
      <c r="H22" s="47"/>
      <c r="I22" s="8"/>
    </row>
    <row r="23" spans="2:9" ht="9" customHeight="1" x14ac:dyDescent="0.3">
      <c r="B23" s="5"/>
      <c r="C23" s="6"/>
      <c r="D23" s="7"/>
      <c r="E23" s="47"/>
      <c r="F23" s="47"/>
      <c r="G23" s="47"/>
      <c r="H23" s="47"/>
      <c r="I23" s="8"/>
    </row>
    <row r="24" spans="2:9" ht="9" customHeight="1" x14ac:dyDescent="0.3">
      <c r="B24" s="5"/>
      <c r="C24" s="6"/>
      <c r="D24" s="7"/>
      <c r="E24" s="47"/>
      <c r="F24" s="47"/>
      <c r="G24" s="47"/>
      <c r="H24" s="47"/>
      <c r="I24" s="8"/>
    </row>
    <row r="25" spans="2:9" ht="9" customHeight="1" x14ac:dyDescent="0.3">
      <c r="B25" s="5"/>
      <c r="C25" s="6"/>
      <c r="D25" s="7"/>
      <c r="E25" s="47"/>
      <c r="F25" s="47"/>
      <c r="G25" s="47"/>
      <c r="H25" s="47"/>
      <c r="I25" s="8"/>
    </row>
    <row r="26" spans="2:9" ht="9" customHeight="1" x14ac:dyDescent="0.3">
      <c r="B26" s="5"/>
      <c r="C26" s="6"/>
      <c r="D26" s="7"/>
      <c r="E26" s="47"/>
      <c r="F26" s="47"/>
      <c r="G26" s="47"/>
      <c r="H26" s="47"/>
      <c r="I26" s="8"/>
    </row>
    <row r="27" spans="2:9" ht="9" customHeight="1" x14ac:dyDescent="0.3">
      <c r="B27" s="5"/>
      <c r="C27" s="6"/>
      <c r="D27" s="7"/>
      <c r="E27" s="47"/>
      <c r="F27" s="47"/>
      <c r="G27" s="47"/>
      <c r="H27" s="47"/>
      <c r="I27" s="8"/>
    </row>
    <row r="28" spans="2:9" ht="9" customHeight="1" x14ac:dyDescent="0.3">
      <c r="B28" s="5"/>
      <c r="C28" s="6"/>
      <c r="D28" s="7"/>
      <c r="E28" s="46"/>
      <c r="F28" s="46"/>
      <c r="G28" s="46"/>
      <c r="H28" s="46"/>
      <c r="I28" s="8"/>
    </row>
    <row r="29" spans="2:9" ht="9" customHeight="1" x14ac:dyDescent="0.3">
      <c r="B29" s="5"/>
      <c r="C29" s="6"/>
      <c r="D29" s="7"/>
      <c r="E29" s="46"/>
      <c r="F29" s="46"/>
      <c r="G29" s="46"/>
      <c r="H29" s="46"/>
      <c r="I29" s="8"/>
    </row>
    <row r="30" spans="2:9" ht="9" customHeight="1" x14ac:dyDescent="0.3">
      <c r="B30" s="5"/>
      <c r="C30" s="6"/>
      <c r="D30" s="7"/>
      <c r="E30" s="46"/>
      <c r="F30" s="46"/>
      <c r="G30" s="46"/>
      <c r="H30" s="46"/>
      <c r="I30" s="8"/>
    </row>
    <row r="31" spans="2:9" ht="9" customHeight="1" x14ac:dyDescent="0.3">
      <c r="B31" s="5"/>
      <c r="C31" s="6"/>
      <c r="D31" s="7"/>
      <c r="E31" s="46"/>
      <c r="F31" s="46"/>
      <c r="G31" s="46"/>
      <c r="H31" s="46"/>
      <c r="I31" s="8"/>
    </row>
    <row r="32" spans="2:9" ht="9" customHeight="1" x14ac:dyDescent="0.3">
      <c r="B32" s="5"/>
      <c r="C32" s="6"/>
      <c r="D32" s="7"/>
      <c r="E32" s="46"/>
      <c r="F32" s="46"/>
      <c r="G32" s="46"/>
      <c r="H32" s="46"/>
      <c r="I32" s="8"/>
    </row>
    <row r="33" spans="2:9" ht="9" customHeight="1" x14ac:dyDescent="0.3">
      <c r="B33" s="5"/>
      <c r="C33" s="6"/>
      <c r="D33" s="7"/>
      <c r="E33" s="46"/>
      <c r="F33" s="46"/>
      <c r="G33" s="46"/>
      <c r="H33" s="46"/>
      <c r="I33" s="8"/>
    </row>
    <row r="34" spans="2:9" ht="9" customHeight="1" x14ac:dyDescent="0.3">
      <c r="B34" s="5"/>
      <c r="C34" s="6"/>
      <c r="D34" s="7"/>
      <c r="E34" s="46"/>
      <c r="F34" s="46"/>
      <c r="G34" s="46"/>
      <c r="H34" s="46"/>
      <c r="I34" s="8"/>
    </row>
    <row r="35" spans="2:9" ht="9" customHeight="1" x14ac:dyDescent="0.3">
      <c r="B35" s="5"/>
      <c r="C35" s="6"/>
      <c r="D35" s="7"/>
      <c r="E35" s="46"/>
      <c r="F35" s="46"/>
      <c r="G35" s="46"/>
      <c r="H35" s="46"/>
      <c r="I35" s="8"/>
    </row>
    <row r="36" spans="2:9" ht="9" customHeight="1" x14ac:dyDescent="0.3">
      <c r="B36" s="5"/>
      <c r="C36" s="6"/>
      <c r="D36" s="7"/>
      <c r="E36" s="46"/>
      <c r="F36" s="46"/>
      <c r="G36" s="46"/>
      <c r="H36" s="46"/>
      <c r="I36" s="8"/>
    </row>
    <row r="37" spans="2:9" ht="9" customHeight="1" x14ac:dyDescent="0.3">
      <c r="B37" s="5"/>
      <c r="C37" s="6"/>
      <c r="D37" s="7"/>
      <c r="E37" s="46"/>
      <c r="F37" s="46"/>
      <c r="G37" s="46"/>
      <c r="H37" s="46"/>
      <c r="I37" s="8"/>
    </row>
    <row r="38" spans="2:9" ht="9" customHeight="1" x14ac:dyDescent="0.3">
      <c r="B38" s="5"/>
      <c r="C38" s="6"/>
      <c r="D38" s="7"/>
      <c r="E38" s="46"/>
      <c r="F38" s="46"/>
      <c r="G38" s="46"/>
      <c r="H38" s="46"/>
      <c r="I38" s="8"/>
    </row>
    <row r="39" spans="2:9" ht="9" customHeight="1" x14ac:dyDescent="0.3">
      <c r="B39" s="5"/>
      <c r="C39" s="6"/>
      <c r="D39" s="7"/>
      <c r="E39" s="46"/>
      <c r="F39" s="46"/>
      <c r="G39" s="46"/>
      <c r="H39" s="46"/>
      <c r="I39" s="8"/>
    </row>
    <row r="40" spans="2:9" ht="9" customHeight="1" x14ac:dyDescent="0.3">
      <c r="B40" s="5"/>
      <c r="C40" s="6"/>
      <c r="D40" s="7"/>
      <c r="E40" s="46"/>
      <c r="F40" s="46"/>
      <c r="G40" s="46"/>
      <c r="H40" s="46"/>
      <c r="I40" s="8"/>
    </row>
    <row r="41" spans="2:9" ht="9" customHeight="1" x14ac:dyDescent="0.3">
      <c r="B41" s="5"/>
      <c r="C41" s="6"/>
      <c r="D41" s="7"/>
      <c r="E41" s="46"/>
      <c r="F41" s="46"/>
      <c r="G41" s="46"/>
      <c r="H41" s="46"/>
      <c r="I41" s="8"/>
    </row>
    <row r="42" spans="2:9" ht="9" customHeight="1" x14ac:dyDescent="0.3">
      <c r="B42" s="5"/>
      <c r="C42" s="6"/>
      <c r="D42" s="7"/>
      <c r="E42" s="46"/>
      <c r="F42" s="46"/>
      <c r="G42" s="46"/>
      <c r="H42" s="46"/>
      <c r="I42" s="8"/>
    </row>
    <row r="43" spans="2:9" ht="9" customHeight="1" x14ac:dyDescent="0.3">
      <c r="B43" s="5"/>
      <c r="C43" s="6"/>
      <c r="D43" s="7"/>
      <c r="E43" s="46"/>
      <c r="F43" s="46"/>
      <c r="G43" s="46"/>
      <c r="H43" s="46"/>
      <c r="I43" s="8"/>
    </row>
    <row r="44" spans="2:9" ht="9" customHeight="1" x14ac:dyDescent="0.3">
      <c r="B44" s="5"/>
      <c r="C44" s="6"/>
      <c r="D44" s="7"/>
      <c r="E44" s="46"/>
      <c r="F44" s="46"/>
      <c r="G44" s="46"/>
      <c r="H44" s="46"/>
      <c r="I44" s="8"/>
    </row>
    <row r="45" spans="2:9" ht="9" customHeight="1" x14ac:dyDescent="0.3">
      <c r="B45" s="5"/>
      <c r="C45" s="6"/>
      <c r="D45" s="7"/>
      <c r="E45" s="46"/>
      <c r="F45" s="46"/>
      <c r="G45" s="46"/>
      <c r="H45" s="46"/>
      <c r="I45" s="8"/>
    </row>
    <row r="46" spans="2:9" ht="9" customHeight="1" x14ac:dyDescent="0.3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3">
      <c r="B47" s="5"/>
      <c r="C47" s="6"/>
      <c r="D47" s="7"/>
      <c r="E47" s="46"/>
      <c r="F47" s="58" t="s">
        <v>4</v>
      </c>
      <c r="G47" s="46"/>
      <c r="H47" s="46"/>
      <c r="I47" s="8"/>
    </row>
    <row r="48" spans="2:9" ht="9" customHeight="1" x14ac:dyDescent="0.3">
      <c r="B48" s="5"/>
      <c r="C48" s="6"/>
      <c r="D48" s="7"/>
      <c r="E48" s="46"/>
      <c r="F48" s="46"/>
      <c r="G48" s="46"/>
      <c r="H48" s="46"/>
      <c r="I48" s="8"/>
    </row>
    <row r="49" spans="2:9" ht="9" customHeight="1" x14ac:dyDescent="0.3">
      <c r="B49" s="5"/>
      <c r="C49" s="6"/>
      <c r="D49" s="7"/>
      <c r="E49" s="46"/>
      <c r="F49" s="46"/>
      <c r="G49" s="46"/>
      <c r="H49" s="46"/>
      <c r="I49" s="8"/>
    </row>
    <row r="50" spans="2:9" ht="9" customHeight="1" x14ac:dyDescent="0.3">
      <c r="B50" s="5"/>
      <c r="C50" s="6"/>
      <c r="D50" s="7"/>
      <c r="E50" s="46"/>
      <c r="F50" s="46"/>
      <c r="G50" s="46"/>
      <c r="H50" s="46"/>
      <c r="I50" s="8"/>
    </row>
    <row r="51" spans="2:9" ht="9" customHeight="1" x14ac:dyDescent="0.3">
      <c r="B51" s="5"/>
      <c r="C51" s="6"/>
      <c r="D51" s="7"/>
      <c r="E51" s="46"/>
      <c r="F51" s="46"/>
      <c r="G51" s="46"/>
      <c r="H51" s="46"/>
      <c r="I51" s="8"/>
    </row>
    <row r="52" spans="2:9" ht="9" customHeight="1" x14ac:dyDescent="0.3">
      <c r="B52" s="5"/>
      <c r="C52" s="6"/>
      <c r="D52" s="7"/>
      <c r="E52" s="46"/>
      <c r="F52" s="46"/>
      <c r="G52" s="46"/>
      <c r="H52" s="46"/>
      <c r="I52" s="8"/>
    </row>
    <row r="53" spans="2:9" ht="9" customHeight="1" x14ac:dyDescent="0.3">
      <c r="B53" s="5"/>
      <c r="C53" s="6"/>
      <c r="D53" s="7"/>
      <c r="E53" s="46"/>
      <c r="F53" s="46"/>
      <c r="G53" s="46"/>
      <c r="H53" s="46"/>
      <c r="I53" s="8"/>
    </row>
    <row r="54" spans="2:9" ht="9" customHeight="1" x14ac:dyDescent="0.3">
      <c r="B54" s="5"/>
      <c r="C54" s="6"/>
      <c r="D54" s="7"/>
      <c r="E54" s="46"/>
      <c r="F54" s="46"/>
      <c r="G54" s="46"/>
      <c r="H54" s="46"/>
      <c r="I54" s="8"/>
    </row>
    <row r="55" spans="2:9" ht="9" customHeight="1" x14ac:dyDescent="0.3">
      <c r="B55" s="5"/>
      <c r="C55" s="6"/>
      <c r="D55" s="7"/>
      <c r="E55" s="46"/>
      <c r="F55" s="46"/>
      <c r="G55" s="46"/>
      <c r="H55" s="46"/>
      <c r="I55" s="8"/>
    </row>
    <row r="56" spans="2:9" ht="9" customHeight="1" x14ac:dyDescent="0.3">
      <c r="B56" s="5"/>
      <c r="C56" s="6"/>
      <c r="D56" s="7"/>
      <c r="E56" s="46"/>
      <c r="F56" s="46"/>
      <c r="G56" s="46"/>
      <c r="H56" s="46"/>
      <c r="I56" s="8"/>
    </row>
    <row r="57" spans="2:9" ht="9" customHeight="1" x14ac:dyDescent="0.3">
      <c r="B57" s="5"/>
      <c r="C57" s="6"/>
      <c r="D57" s="7"/>
      <c r="E57" s="46"/>
      <c r="F57" s="46"/>
      <c r="G57" s="46"/>
      <c r="H57" s="46"/>
      <c r="I57" s="8"/>
    </row>
    <row r="58" spans="2:9" ht="9" customHeight="1" x14ac:dyDescent="0.3">
      <c r="B58" s="5"/>
      <c r="C58" s="6"/>
      <c r="D58" s="7"/>
      <c r="E58" s="46"/>
      <c r="F58" s="46"/>
      <c r="G58" s="46"/>
      <c r="H58" s="46"/>
      <c r="I58" s="8"/>
    </row>
    <row r="59" spans="2:9" ht="9" customHeight="1" x14ac:dyDescent="0.3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3">
      <c r="B60" s="5"/>
      <c r="C60" s="6"/>
      <c r="D60" s="7"/>
      <c r="E60" s="48" t="str">
        <f>IF(Paramètres!C9&lt;&gt;"",Paramètres!C9,"")</f>
        <v>Lot n°1</v>
      </c>
      <c r="F60" s="48"/>
      <c r="G60" s="48"/>
      <c r="H60" s="48"/>
      <c r="I60" s="8"/>
    </row>
    <row r="61" spans="2:9" ht="9" customHeight="1" x14ac:dyDescent="0.3">
      <c r="B61" s="5"/>
      <c r="C61" s="6"/>
      <c r="D61" s="7"/>
      <c r="E61" s="48"/>
      <c r="F61" s="48"/>
      <c r="G61" s="48"/>
      <c r="H61" s="48"/>
      <c r="I61" s="8"/>
    </row>
    <row r="62" spans="2:9" ht="9" customHeight="1" x14ac:dyDescent="0.3">
      <c r="B62" s="5"/>
      <c r="C62" s="6"/>
      <c r="D62" s="7"/>
      <c r="E62" s="48"/>
      <c r="F62" s="48"/>
      <c r="G62" s="48"/>
      <c r="H62" s="48"/>
      <c r="I62" s="8"/>
    </row>
    <row r="63" spans="2:9" ht="9" customHeight="1" x14ac:dyDescent="0.3">
      <c r="B63" s="5"/>
      <c r="C63" s="6"/>
      <c r="D63" s="7"/>
      <c r="E63" s="48" t="str">
        <f>IF(Paramètres!C11&lt;&gt;"",Paramètres!C11,"")</f>
        <v>CURAGE - DÉSAMIANTAGE</v>
      </c>
      <c r="F63" s="48"/>
      <c r="G63" s="48"/>
      <c r="H63" s="48"/>
      <c r="I63" s="8"/>
    </row>
    <row r="64" spans="2:9" ht="9" customHeight="1" x14ac:dyDescent="0.3">
      <c r="B64" s="5"/>
      <c r="C64" s="6"/>
      <c r="D64" s="7"/>
      <c r="E64" s="48"/>
      <c r="F64" s="48"/>
      <c r="G64" s="48"/>
      <c r="H64" s="48"/>
      <c r="I64" s="8"/>
    </row>
    <row r="65" spans="2:9" ht="9" customHeight="1" x14ac:dyDescent="0.3">
      <c r="B65" s="5"/>
      <c r="C65" s="6"/>
      <c r="D65" s="7"/>
      <c r="E65" s="48"/>
      <c r="F65" s="48"/>
      <c r="G65" s="48"/>
      <c r="H65" s="48"/>
      <c r="I65" s="8"/>
    </row>
    <row r="66" spans="2:9" ht="9" customHeight="1" x14ac:dyDescent="0.3">
      <c r="B66" s="5"/>
      <c r="C66" s="6"/>
      <c r="D66" s="7"/>
      <c r="E66" s="48"/>
      <c r="F66" s="48"/>
      <c r="G66" s="48"/>
      <c r="H66" s="48"/>
      <c r="I66" s="8"/>
    </row>
    <row r="67" spans="2:9" ht="9" customHeight="1" x14ac:dyDescent="0.3">
      <c r="B67" s="5"/>
      <c r="C67" s="6"/>
      <c r="D67" s="7"/>
      <c r="E67" s="48"/>
      <c r="F67" s="48"/>
      <c r="G67" s="48"/>
      <c r="H67" s="48"/>
      <c r="I67" s="8"/>
    </row>
    <row r="68" spans="2:9" ht="9" customHeight="1" x14ac:dyDescent="0.3">
      <c r="B68" s="5"/>
      <c r="C68" s="6"/>
      <c r="D68" s="7"/>
      <c r="E68" s="48"/>
      <c r="F68" s="48"/>
      <c r="G68" s="48"/>
      <c r="H68" s="48"/>
      <c r="I68" s="8"/>
    </row>
    <row r="69" spans="2:9" ht="9" customHeight="1" x14ac:dyDescent="0.3">
      <c r="B69" s="5"/>
      <c r="C69" s="6"/>
      <c r="D69" s="7"/>
      <c r="E69" s="48"/>
      <c r="F69" s="48"/>
      <c r="G69" s="48"/>
      <c r="H69" s="48"/>
      <c r="I69" s="8"/>
    </row>
    <row r="70" spans="2:9" ht="9" customHeight="1" x14ac:dyDescent="0.3">
      <c r="B70" s="5"/>
      <c r="C70" s="6"/>
      <c r="D70" s="7"/>
      <c r="E70" s="49" t="str">
        <f>IF(Paramètres!C3&lt;&gt;"",Paramètres!C3,"")</f>
        <v>DPGF</v>
      </c>
      <c r="F70" s="50"/>
      <c r="G70" s="50"/>
      <c r="H70" s="51"/>
      <c r="I70" s="8"/>
    </row>
    <row r="71" spans="2:9" ht="9" customHeight="1" x14ac:dyDescent="0.3">
      <c r="B71" s="61"/>
      <c r="C71" s="59" t="s">
        <v>6</v>
      </c>
      <c r="D71" s="7"/>
      <c r="E71" s="52"/>
      <c r="F71" s="47"/>
      <c r="G71" s="47"/>
      <c r="H71" s="53"/>
      <c r="I71" s="8"/>
    </row>
    <row r="72" spans="2:9" ht="9" customHeight="1" x14ac:dyDescent="0.3">
      <c r="B72" s="61"/>
      <c r="C72" s="60"/>
      <c r="D72" s="7"/>
      <c r="E72" s="52"/>
      <c r="F72" s="47"/>
      <c r="G72" s="47"/>
      <c r="H72" s="53"/>
      <c r="I72" s="8"/>
    </row>
    <row r="73" spans="2:9" ht="9" customHeight="1" x14ac:dyDescent="0.3">
      <c r="B73" s="61"/>
      <c r="C73" s="60"/>
      <c r="D73" s="7"/>
      <c r="E73" s="52"/>
      <c r="F73" s="47"/>
      <c r="G73" s="47"/>
      <c r="H73" s="53"/>
      <c r="I73" s="8"/>
    </row>
    <row r="74" spans="2:9" ht="9" customHeight="1" x14ac:dyDescent="0.3">
      <c r="B74" s="61"/>
      <c r="C74" s="60"/>
      <c r="D74" s="7"/>
      <c r="E74" s="52"/>
      <c r="F74" s="47"/>
      <c r="G74" s="47"/>
      <c r="H74" s="53"/>
      <c r="I74" s="8"/>
    </row>
    <row r="75" spans="2:9" ht="9" customHeight="1" x14ac:dyDescent="0.3">
      <c r="B75" s="61"/>
      <c r="C75" s="60"/>
      <c r="D75" s="7"/>
      <c r="E75" s="52"/>
      <c r="F75" s="47"/>
      <c r="G75" s="47"/>
      <c r="H75" s="53"/>
      <c r="I75" s="8"/>
    </row>
    <row r="76" spans="2:9" ht="9" customHeight="1" x14ac:dyDescent="0.3">
      <c r="B76" s="61"/>
      <c r="C76" s="60"/>
      <c r="D76" s="7"/>
      <c r="E76" s="54"/>
      <c r="F76" s="55"/>
      <c r="G76" s="55"/>
      <c r="H76" s="56"/>
      <c r="I76" s="8"/>
    </row>
    <row r="77" spans="2:9" ht="9" customHeight="1" x14ac:dyDescent="0.3">
      <c r="B77" s="61"/>
      <c r="C77" s="60"/>
      <c r="D77" s="7"/>
      <c r="E77" s="7"/>
      <c r="F77" s="7"/>
      <c r="G77" s="7"/>
      <c r="H77" s="7"/>
      <c r="I77" s="8"/>
    </row>
    <row r="78" spans="2:9" ht="9" customHeight="1" x14ac:dyDescent="0.3">
      <c r="B78" s="61"/>
      <c r="C78" s="59" t="s">
        <v>5</v>
      </c>
      <c r="D78" s="7"/>
      <c r="E78" s="7"/>
      <c r="F78" s="57" t="s">
        <v>0</v>
      </c>
      <c r="G78" s="57" t="str">
        <f>IF(Paramètres!C7&lt;&gt;"",Paramètres!C7,"")</f>
        <v/>
      </c>
      <c r="H78" s="7"/>
      <c r="I78" s="8"/>
    </row>
    <row r="79" spans="2:9" ht="9" customHeight="1" x14ac:dyDescent="0.3">
      <c r="B79" s="61"/>
      <c r="C79" s="60"/>
      <c r="D79" s="7"/>
      <c r="E79" s="7"/>
      <c r="F79" s="57"/>
      <c r="G79" s="57"/>
      <c r="H79" s="7"/>
      <c r="I79" s="8"/>
    </row>
    <row r="80" spans="2:9" ht="9" customHeight="1" x14ac:dyDescent="0.3">
      <c r="B80" s="61"/>
      <c r="C80" s="60"/>
      <c r="D80" s="7"/>
      <c r="E80" s="7"/>
      <c r="F80" s="57" t="s">
        <v>1</v>
      </c>
      <c r="G80" s="57" t="str">
        <f>IF(Paramètres!C13&lt;&gt;"",Paramètres!C13,"")</f>
        <v>12/11/2025</v>
      </c>
      <c r="H80" s="7"/>
      <c r="I80" s="8"/>
    </row>
    <row r="81" spans="2:9" ht="9" customHeight="1" x14ac:dyDescent="0.3">
      <c r="B81" s="61"/>
      <c r="C81" s="60"/>
      <c r="D81" s="7"/>
      <c r="E81" s="7"/>
      <c r="F81" s="57"/>
      <c r="G81" s="57"/>
      <c r="H81" s="7"/>
      <c r="I81" s="8"/>
    </row>
    <row r="82" spans="2:9" ht="9" customHeight="1" x14ac:dyDescent="0.3">
      <c r="B82" s="61"/>
      <c r="C82" s="60"/>
      <c r="D82" s="7"/>
      <c r="E82" s="7"/>
      <c r="F82" s="57" t="s">
        <v>2</v>
      </c>
      <c r="G82" s="57" t="str">
        <f>IF(Paramètres!C15&lt;&gt;"",Paramètres!C15,"")</f>
        <v>DCE</v>
      </c>
      <c r="H82" s="7"/>
      <c r="I82" s="8"/>
    </row>
    <row r="83" spans="2:9" ht="9" customHeight="1" x14ac:dyDescent="0.3">
      <c r="B83" s="61"/>
      <c r="C83" s="60"/>
      <c r="D83" s="7"/>
      <c r="E83" s="7"/>
      <c r="F83" s="57"/>
      <c r="G83" s="57"/>
      <c r="H83" s="7"/>
      <c r="I83" s="8"/>
    </row>
    <row r="84" spans="2:9" ht="9" customHeight="1" x14ac:dyDescent="0.3">
      <c r="B84" s="61"/>
      <c r="C84" s="60"/>
      <c r="D84" s="7"/>
      <c r="E84" s="7"/>
      <c r="F84" s="57" t="s">
        <v>3</v>
      </c>
      <c r="G84" s="57">
        <f>IF(Paramètres!C17&lt;&gt;"",Paramètres!C17,"")</f>
        <v>1</v>
      </c>
      <c r="H84" s="7"/>
      <c r="I84" s="8"/>
    </row>
    <row r="85" spans="2:9" ht="9" customHeight="1" x14ac:dyDescent="0.3">
      <c r="B85" s="5"/>
      <c r="C85" s="6"/>
      <c r="D85" s="7"/>
      <c r="E85" s="7"/>
      <c r="F85" s="57"/>
      <c r="G85" s="57"/>
      <c r="H85" s="7"/>
      <c r="I85" s="8"/>
    </row>
    <row r="86" spans="2:9" ht="9" customHeight="1" x14ac:dyDescent="0.3">
      <c r="B86" s="9"/>
      <c r="C86" s="10"/>
      <c r="D86" s="11"/>
      <c r="E86" s="11"/>
      <c r="F86" s="11"/>
      <c r="G86" s="11"/>
      <c r="H86" s="11"/>
      <c r="I86" s="12"/>
    </row>
  </sheetData>
  <mergeCells count="21">
    <mergeCell ref="C78:C84"/>
    <mergeCell ref="B78:B84"/>
    <mergeCell ref="C71:C77"/>
    <mergeCell ref="B71:B77"/>
    <mergeCell ref="F82:F83"/>
    <mergeCell ref="G82:G83"/>
    <mergeCell ref="F84:F85"/>
    <mergeCell ref="G84:G85"/>
    <mergeCell ref="F47:H58"/>
    <mergeCell ref="E63:H69"/>
    <mergeCell ref="E70:H76"/>
    <mergeCell ref="F78:F79"/>
    <mergeCell ref="G78:G79"/>
    <mergeCell ref="F80:F81"/>
    <mergeCell ref="G80:G81"/>
    <mergeCell ref="E2:H10"/>
    <mergeCell ref="E11:H19"/>
    <mergeCell ref="E20:H27"/>
    <mergeCell ref="E28:H45"/>
    <mergeCell ref="E60:H62"/>
    <mergeCell ref="E47:E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T241"/>
  <sheetViews>
    <sheetView showGridLines="0" workbookViewId="0">
      <pane ySplit="3" topLeftCell="A4" activePane="bottomLeft" state="frozen"/>
      <selection pane="bottomLeft"/>
    </sheetView>
  </sheetViews>
  <sheetFormatPr baseColWidth="10" defaultColWidth="8.88671875" defaultRowHeight="14.4" x14ac:dyDescent="0.3"/>
  <cols>
    <col min="1" max="1" width="0" hidden="1" customWidth="1"/>
    <col min="2" max="2" width="6.5546875" customWidth="1"/>
    <col min="3" max="3" width="13.6640625" customWidth="1"/>
    <col min="4" max="9" width="8.109375" customWidth="1"/>
    <col min="10" max="10" width="0" hidden="1" customWidth="1"/>
    <col min="11" max="11" width="8.109375" customWidth="1"/>
    <col min="12" max="13" width="12.5546875" customWidth="1"/>
    <col min="14" max="20" width="0" hidden="1" customWidth="1"/>
    <col min="21" max="69" width="10.6640625" customWidth="1"/>
  </cols>
  <sheetData>
    <row r="1" spans="1:20" hidden="1" x14ac:dyDescent="0.3">
      <c r="A1" s="7" t="s">
        <v>7</v>
      </c>
      <c r="B1" s="7" t="s">
        <v>8</v>
      </c>
      <c r="C1" s="7" t="s">
        <v>9</v>
      </c>
      <c r="D1" s="7" t="s">
        <v>10</v>
      </c>
      <c r="E1" s="7" t="s">
        <v>11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L1" s="7" t="s">
        <v>18</v>
      </c>
      <c r="M1" s="7" t="s">
        <v>19</v>
      </c>
      <c r="N1" s="7" t="s">
        <v>20</v>
      </c>
      <c r="P1" s="7" t="s">
        <v>21</v>
      </c>
      <c r="Q1" s="7" t="s">
        <v>22</v>
      </c>
      <c r="R1" s="7" t="s">
        <v>23</v>
      </c>
      <c r="S1" s="7" t="s">
        <v>24</v>
      </c>
      <c r="T1" s="7" t="s">
        <v>25</v>
      </c>
    </row>
    <row r="3" spans="1:20" ht="40.799999999999997" x14ac:dyDescent="0.3">
      <c r="A3" s="7" t="s">
        <v>26</v>
      </c>
      <c r="B3" s="13" t="s">
        <v>27</v>
      </c>
      <c r="C3" s="62" t="s">
        <v>28</v>
      </c>
      <c r="D3" s="62"/>
      <c r="E3" s="62"/>
      <c r="F3" s="62"/>
      <c r="G3" s="62"/>
      <c r="H3" s="62"/>
      <c r="I3" s="13" t="s">
        <v>15</v>
      </c>
      <c r="J3" s="13" t="s">
        <v>29</v>
      </c>
      <c r="K3" s="13" t="s">
        <v>30</v>
      </c>
      <c r="L3" s="13" t="s">
        <v>31</v>
      </c>
      <c r="M3" s="13" t="s">
        <v>32</v>
      </c>
      <c r="N3" s="13" t="s">
        <v>33</v>
      </c>
      <c r="O3" s="13" t="s">
        <v>34</v>
      </c>
      <c r="P3" s="13" t="s">
        <v>35</v>
      </c>
      <c r="Q3" s="13" t="s">
        <v>36</v>
      </c>
      <c r="R3" s="13" t="s">
        <v>37</v>
      </c>
      <c r="S3" s="13" t="s">
        <v>38</v>
      </c>
      <c r="T3" s="13" t="s">
        <v>39</v>
      </c>
    </row>
    <row r="4" spans="1:20" ht="18.600000000000001" customHeight="1" x14ac:dyDescent="0.3">
      <c r="A4" s="7">
        <v>2</v>
      </c>
      <c r="B4" s="14" t="s">
        <v>40</v>
      </c>
      <c r="C4" s="63" t="s">
        <v>41</v>
      </c>
      <c r="D4" s="63"/>
      <c r="E4" s="63"/>
      <c r="F4" s="63"/>
      <c r="G4" s="63"/>
      <c r="H4" s="63"/>
      <c r="I4" s="15"/>
      <c r="J4" s="15"/>
      <c r="K4" s="15"/>
      <c r="L4" s="15"/>
      <c r="M4" s="14"/>
      <c r="N4" s="7"/>
    </row>
    <row r="5" spans="1:20" hidden="1" x14ac:dyDescent="0.3">
      <c r="A5" s="7">
        <v>3</v>
      </c>
    </row>
    <row r="6" spans="1:20" hidden="1" x14ac:dyDescent="0.3">
      <c r="A6" s="7" t="s">
        <v>42</v>
      </c>
    </row>
    <row r="7" spans="1:20" ht="18.600000000000001" customHeight="1" x14ac:dyDescent="0.3">
      <c r="A7" s="7">
        <v>3</v>
      </c>
      <c r="B7" s="16" t="s">
        <v>43</v>
      </c>
      <c r="C7" s="64" t="s">
        <v>44</v>
      </c>
      <c r="D7" s="64"/>
      <c r="E7" s="64"/>
      <c r="F7" s="64"/>
      <c r="G7" s="64"/>
      <c r="H7" s="64"/>
      <c r="I7" s="17"/>
      <c r="J7" s="17"/>
      <c r="K7" s="17"/>
      <c r="L7" s="17"/>
      <c r="M7" s="18"/>
      <c r="N7" s="7"/>
    </row>
    <row r="8" spans="1:20" ht="29.4" customHeight="1" x14ac:dyDescent="0.3">
      <c r="A8" s="7">
        <v>4</v>
      </c>
      <c r="B8" s="16" t="s">
        <v>45</v>
      </c>
      <c r="C8" s="65" t="s">
        <v>46</v>
      </c>
      <c r="D8" s="65"/>
      <c r="E8" s="65"/>
      <c r="F8" s="65"/>
      <c r="G8" s="65"/>
      <c r="H8" s="65"/>
      <c r="I8" s="19"/>
      <c r="J8" s="19"/>
      <c r="K8" s="19"/>
      <c r="L8" s="19"/>
      <c r="M8" s="20"/>
      <c r="N8" s="7"/>
    </row>
    <row r="9" spans="1:20" ht="16.95" customHeight="1" x14ac:dyDescent="0.3">
      <c r="A9" s="7">
        <v>5</v>
      </c>
      <c r="B9" s="16" t="s">
        <v>47</v>
      </c>
      <c r="C9" s="66" t="s">
        <v>48</v>
      </c>
      <c r="D9" s="66"/>
      <c r="E9" s="66"/>
      <c r="F9" s="66"/>
      <c r="G9" s="66"/>
      <c r="H9" s="66"/>
      <c r="I9" s="21"/>
      <c r="J9" s="21"/>
      <c r="K9" s="21"/>
      <c r="L9" s="21"/>
      <c r="M9" s="22"/>
      <c r="N9" s="7"/>
    </row>
    <row r="10" spans="1:20" hidden="1" x14ac:dyDescent="0.3">
      <c r="A10" s="7" t="s">
        <v>49</v>
      </c>
    </row>
    <row r="11" spans="1:20" hidden="1" x14ac:dyDescent="0.3">
      <c r="A11" s="7" t="s">
        <v>50</v>
      </c>
    </row>
    <row r="12" spans="1:20" x14ac:dyDescent="0.3">
      <c r="A12" s="7">
        <v>9</v>
      </c>
      <c r="B12" s="23" t="s">
        <v>51</v>
      </c>
      <c r="C12" s="67" t="s">
        <v>52</v>
      </c>
      <c r="D12" s="68"/>
      <c r="E12" s="68"/>
      <c r="F12" s="68"/>
      <c r="G12" s="68"/>
      <c r="H12" s="68"/>
      <c r="I12" s="25" t="s">
        <v>15</v>
      </c>
      <c r="J12" s="26">
        <v>0</v>
      </c>
      <c r="K12" s="26"/>
      <c r="L12" s="27"/>
      <c r="M12" s="28">
        <f>IF(AND(J12= "",K12= ""), 0, ROUND(ROUND(L12, 2) * ROUND(IF(K12="",J12,K12),  0), 2))</f>
        <v>0</v>
      </c>
      <c r="N12" s="7"/>
      <c r="P12" s="29">
        <v>0.2</v>
      </c>
      <c r="T12" s="7">
        <v>16973</v>
      </c>
    </row>
    <row r="13" spans="1:20" hidden="1" x14ac:dyDescent="0.3">
      <c r="A13" s="7" t="s">
        <v>53</v>
      </c>
    </row>
    <row r="14" spans="1:20" x14ac:dyDescent="0.3">
      <c r="A14" s="7" t="s">
        <v>54</v>
      </c>
      <c r="B14" s="30"/>
      <c r="C14" s="69" t="s">
        <v>55</v>
      </c>
      <c r="D14" s="69"/>
      <c r="E14" s="69"/>
      <c r="F14" s="69"/>
      <c r="G14" s="69"/>
      <c r="H14" s="69"/>
      <c r="I14" s="69"/>
      <c r="J14" s="69"/>
      <c r="K14" s="69"/>
      <c r="L14" s="69"/>
      <c r="M14" s="30"/>
    </row>
    <row r="15" spans="1:20" hidden="1" x14ac:dyDescent="0.3">
      <c r="A15" s="7" t="s">
        <v>56</v>
      </c>
    </row>
    <row r="16" spans="1:20" x14ac:dyDescent="0.3">
      <c r="A16" s="7">
        <v>8</v>
      </c>
      <c r="B16" s="23" t="s">
        <v>57</v>
      </c>
      <c r="C16" s="70" t="s">
        <v>58</v>
      </c>
      <c r="D16" s="70"/>
      <c r="E16" s="70"/>
      <c r="F16" s="70"/>
      <c r="G16" s="70"/>
      <c r="H16" s="70"/>
      <c r="M16" s="24"/>
      <c r="N16" s="7"/>
    </row>
    <row r="17" spans="1:20" hidden="1" x14ac:dyDescent="0.3">
      <c r="A17" s="7" t="s">
        <v>59</v>
      </c>
    </row>
    <row r="18" spans="1:20" hidden="1" x14ac:dyDescent="0.3">
      <c r="A18" s="7" t="s">
        <v>60</v>
      </c>
    </row>
    <row r="19" spans="1:20" x14ac:dyDescent="0.3">
      <c r="A19" s="7">
        <v>8</v>
      </c>
      <c r="B19" s="23" t="s">
        <v>61</v>
      </c>
      <c r="C19" s="70" t="s">
        <v>62</v>
      </c>
      <c r="D19" s="70"/>
      <c r="E19" s="70"/>
      <c r="F19" s="70"/>
      <c r="G19" s="70"/>
      <c r="H19" s="70"/>
      <c r="M19" s="24"/>
      <c r="N19" s="7"/>
    </row>
    <row r="20" spans="1:20" hidden="1" x14ac:dyDescent="0.3">
      <c r="A20" s="7" t="s">
        <v>59</v>
      </c>
    </row>
    <row r="21" spans="1:20" hidden="1" x14ac:dyDescent="0.3">
      <c r="A21" s="7" t="s">
        <v>60</v>
      </c>
    </row>
    <row r="22" spans="1:20" x14ac:dyDescent="0.3">
      <c r="A22" s="7">
        <v>8</v>
      </c>
      <c r="B22" s="23" t="s">
        <v>63</v>
      </c>
      <c r="C22" s="70" t="s">
        <v>64</v>
      </c>
      <c r="D22" s="70"/>
      <c r="E22" s="70"/>
      <c r="F22" s="70"/>
      <c r="G22" s="70"/>
      <c r="H22" s="70"/>
      <c r="M22" s="24"/>
      <c r="N22" s="7"/>
    </row>
    <row r="23" spans="1:20" hidden="1" x14ac:dyDescent="0.3">
      <c r="A23" s="7" t="s">
        <v>59</v>
      </c>
    </row>
    <row r="24" spans="1:20" hidden="1" x14ac:dyDescent="0.3">
      <c r="A24" s="7" t="s">
        <v>60</v>
      </c>
    </row>
    <row r="25" spans="1:20" x14ac:dyDescent="0.3">
      <c r="A25" s="7">
        <v>9</v>
      </c>
      <c r="B25" s="23" t="s">
        <v>65</v>
      </c>
      <c r="C25" s="67" t="s">
        <v>66</v>
      </c>
      <c r="D25" s="68"/>
      <c r="E25" s="68"/>
      <c r="F25" s="68"/>
      <c r="G25" s="68"/>
      <c r="H25" s="68"/>
      <c r="I25" s="25" t="s">
        <v>67</v>
      </c>
      <c r="J25" s="26">
        <v>0</v>
      </c>
      <c r="K25" s="26"/>
      <c r="L25" s="27"/>
      <c r="M25" s="28">
        <f>IF(AND(J25= "",K25= ""), 0, ROUND(ROUND(L25, 2) * ROUND(IF(K25="",J25,K25),  0), 2))</f>
        <v>0</v>
      </c>
      <c r="N25" s="7"/>
      <c r="P25" s="29">
        <v>0.2</v>
      </c>
      <c r="T25" s="7">
        <v>16973</v>
      </c>
    </row>
    <row r="26" spans="1:20" hidden="1" x14ac:dyDescent="0.3">
      <c r="A26" s="7" t="s">
        <v>53</v>
      </c>
    </row>
    <row r="27" spans="1:20" ht="22.8" customHeight="1" x14ac:dyDescent="0.3">
      <c r="A27" s="7" t="s">
        <v>54</v>
      </c>
      <c r="B27" s="30"/>
      <c r="C27" s="69" t="s">
        <v>68</v>
      </c>
      <c r="D27" s="69"/>
      <c r="E27" s="69"/>
      <c r="F27" s="69"/>
      <c r="G27" s="69"/>
      <c r="H27" s="69"/>
      <c r="I27" s="69"/>
      <c r="J27" s="69"/>
      <c r="K27" s="69"/>
      <c r="L27" s="69"/>
      <c r="M27" s="30"/>
    </row>
    <row r="28" spans="1:20" hidden="1" x14ac:dyDescent="0.3">
      <c r="A28" s="7" t="s">
        <v>56</v>
      </c>
    </row>
    <row r="29" spans="1:20" hidden="1" x14ac:dyDescent="0.3">
      <c r="A29" s="7" t="s">
        <v>69</v>
      </c>
    </row>
    <row r="30" spans="1:20" x14ac:dyDescent="0.3">
      <c r="A30" s="7">
        <v>4</v>
      </c>
      <c r="B30" s="16" t="s">
        <v>70</v>
      </c>
      <c r="C30" s="65" t="s">
        <v>71</v>
      </c>
      <c r="D30" s="65"/>
      <c r="E30" s="65"/>
      <c r="F30" s="65"/>
      <c r="G30" s="65"/>
      <c r="H30" s="65"/>
      <c r="I30" s="19"/>
      <c r="J30" s="19"/>
      <c r="K30" s="19"/>
      <c r="L30" s="19"/>
      <c r="M30" s="20"/>
      <c r="N30" s="7"/>
    </row>
    <row r="31" spans="1:20" ht="16.95" customHeight="1" x14ac:dyDescent="0.3">
      <c r="A31" s="7">
        <v>5</v>
      </c>
      <c r="B31" s="16" t="s">
        <v>72</v>
      </c>
      <c r="C31" s="66" t="s">
        <v>73</v>
      </c>
      <c r="D31" s="66"/>
      <c r="E31" s="66"/>
      <c r="F31" s="66"/>
      <c r="G31" s="66"/>
      <c r="H31" s="66"/>
      <c r="I31" s="21"/>
      <c r="J31" s="21"/>
      <c r="K31" s="21"/>
      <c r="L31" s="21"/>
      <c r="M31" s="22"/>
      <c r="N31" s="7"/>
    </row>
    <row r="32" spans="1:20" hidden="1" x14ac:dyDescent="0.3">
      <c r="A32" s="7" t="s">
        <v>49</v>
      </c>
    </row>
    <row r="33" spans="1:20" x14ac:dyDescent="0.3">
      <c r="A33" s="7">
        <v>9</v>
      </c>
      <c r="B33" s="23" t="s">
        <v>74</v>
      </c>
      <c r="C33" s="67" t="s">
        <v>75</v>
      </c>
      <c r="D33" s="68"/>
      <c r="E33" s="68"/>
      <c r="F33" s="68"/>
      <c r="G33" s="68"/>
      <c r="H33" s="68"/>
      <c r="I33" s="25" t="s">
        <v>76</v>
      </c>
      <c r="J33" s="26">
        <v>0</v>
      </c>
      <c r="K33" s="26"/>
      <c r="L33" s="27"/>
      <c r="M33" s="28">
        <f>IF(AND(J33= "",K33= ""), 0, ROUND(ROUND(L33, 2) * ROUND(IF(K33="",J33,K33),  0), 2))</f>
        <v>0</v>
      </c>
      <c r="N33" s="7"/>
      <c r="P33" s="29">
        <v>0.2</v>
      </c>
      <c r="T33" s="7">
        <v>16973</v>
      </c>
    </row>
    <row r="34" spans="1:20" hidden="1" x14ac:dyDescent="0.3">
      <c r="A34" s="7" t="s">
        <v>53</v>
      </c>
    </row>
    <row r="35" spans="1:20" hidden="1" x14ac:dyDescent="0.3">
      <c r="A35" s="7" t="s">
        <v>77</v>
      </c>
    </row>
    <row r="36" spans="1:20" hidden="1" x14ac:dyDescent="0.3">
      <c r="A36" s="7" t="s">
        <v>77</v>
      </c>
    </row>
    <row r="37" spans="1:20" hidden="1" x14ac:dyDescent="0.3">
      <c r="A37" s="7" t="s">
        <v>77</v>
      </c>
    </row>
    <row r="38" spans="1:20" hidden="1" x14ac:dyDescent="0.3">
      <c r="A38" s="7" t="s">
        <v>77</v>
      </c>
    </row>
    <row r="39" spans="1:20" hidden="1" x14ac:dyDescent="0.3">
      <c r="A39" s="7" t="s">
        <v>77</v>
      </c>
    </row>
    <row r="40" spans="1:20" hidden="1" x14ac:dyDescent="0.3">
      <c r="A40" s="7" t="s">
        <v>56</v>
      </c>
    </row>
    <row r="41" spans="1:20" hidden="1" x14ac:dyDescent="0.3">
      <c r="A41" s="7" t="s">
        <v>50</v>
      </c>
    </row>
    <row r="42" spans="1:20" ht="27.15" customHeight="1" x14ac:dyDescent="0.3">
      <c r="A42" s="7">
        <v>9</v>
      </c>
      <c r="B42" s="23" t="s">
        <v>78</v>
      </c>
      <c r="C42" s="67" t="s">
        <v>79</v>
      </c>
      <c r="D42" s="68"/>
      <c r="E42" s="68"/>
      <c r="F42" s="68"/>
      <c r="G42" s="68"/>
      <c r="H42" s="68"/>
      <c r="I42" s="25" t="s">
        <v>67</v>
      </c>
      <c r="J42" s="26">
        <v>0</v>
      </c>
      <c r="K42" s="26"/>
      <c r="L42" s="27"/>
      <c r="M42" s="28">
        <f>IF(AND(J42= "",K42= ""), 0, ROUND(ROUND(L42, 2) * ROUND(IF(K42="",J42,K42),  0), 2))</f>
        <v>0</v>
      </c>
      <c r="N42" s="7"/>
      <c r="P42" s="29">
        <v>0.2</v>
      </c>
      <c r="T42" s="7">
        <v>16973</v>
      </c>
    </row>
    <row r="43" spans="1:20" hidden="1" x14ac:dyDescent="0.3">
      <c r="A43" s="7" t="s">
        <v>77</v>
      </c>
    </row>
    <row r="44" spans="1:20" hidden="1" x14ac:dyDescent="0.3">
      <c r="A44" s="7" t="s">
        <v>53</v>
      </c>
    </row>
    <row r="45" spans="1:20" hidden="1" x14ac:dyDescent="0.3">
      <c r="A45" s="7" t="s">
        <v>80</v>
      </c>
    </row>
    <row r="46" spans="1:20" hidden="1" x14ac:dyDescent="0.3">
      <c r="A46" s="7" t="s">
        <v>56</v>
      </c>
    </row>
    <row r="47" spans="1:20" x14ac:dyDescent="0.3">
      <c r="A47" s="7">
        <v>9</v>
      </c>
      <c r="B47" s="23" t="s">
        <v>81</v>
      </c>
      <c r="C47" s="67" t="s">
        <v>82</v>
      </c>
      <c r="D47" s="68"/>
      <c r="E47" s="68"/>
      <c r="F47" s="68"/>
      <c r="G47" s="68"/>
      <c r="H47" s="68"/>
      <c r="I47" s="25" t="s">
        <v>67</v>
      </c>
      <c r="J47" s="26">
        <v>0</v>
      </c>
      <c r="K47" s="26"/>
      <c r="L47" s="27"/>
      <c r="M47" s="28">
        <f>IF(AND(J47= "",K47= ""), 0, ROUND(ROUND(L47, 2) * ROUND(IF(K47="",J47,K47),  0), 2))</f>
        <v>0</v>
      </c>
      <c r="N47" s="7"/>
      <c r="P47" s="29">
        <v>0.2</v>
      </c>
      <c r="T47" s="7">
        <v>16973</v>
      </c>
    </row>
    <row r="48" spans="1:20" hidden="1" x14ac:dyDescent="0.3">
      <c r="A48" s="7" t="s">
        <v>53</v>
      </c>
    </row>
    <row r="49" spans="1:20" x14ac:dyDescent="0.3">
      <c r="A49" s="7" t="s">
        <v>54</v>
      </c>
      <c r="B49" s="30"/>
      <c r="C49" s="69" t="s">
        <v>83</v>
      </c>
      <c r="D49" s="69"/>
      <c r="E49" s="69"/>
      <c r="F49" s="69"/>
      <c r="G49" s="69"/>
      <c r="H49" s="69"/>
      <c r="I49" s="69"/>
      <c r="J49" s="69"/>
      <c r="K49" s="69"/>
      <c r="L49" s="69"/>
      <c r="M49" s="30"/>
    </row>
    <row r="50" spans="1:20" hidden="1" x14ac:dyDescent="0.3">
      <c r="A50" s="7" t="s">
        <v>56</v>
      </c>
    </row>
    <row r="51" spans="1:20" ht="16.95" customHeight="1" x14ac:dyDescent="0.3">
      <c r="A51" s="7">
        <v>6</v>
      </c>
      <c r="B51" s="16" t="s">
        <v>84</v>
      </c>
      <c r="C51" s="71" t="s">
        <v>85</v>
      </c>
      <c r="D51" s="71"/>
      <c r="E51" s="71"/>
      <c r="F51" s="71"/>
      <c r="G51" s="71"/>
      <c r="H51" s="71"/>
      <c r="I51" s="31"/>
      <c r="J51" s="31"/>
      <c r="K51" s="31"/>
      <c r="L51" s="31"/>
      <c r="M51" s="32"/>
      <c r="N51" s="7"/>
    </row>
    <row r="52" spans="1:20" hidden="1" x14ac:dyDescent="0.3">
      <c r="A52" s="7" t="s">
        <v>86</v>
      </c>
    </row>
    <row r="53" spans="1:20" hidden="1" x14ac:dyDescent="0.3">
      <c r="A53" s="7" t="s">
        <v>87</v>
      </c>
    </row>
    <row r="54" spans="1:20" x14ac:dyDescent="0.3">
      <c r="A54" s="7">
        <v>9</v>
      </c>
      <c r="B54" s="23" t="s">
        <v>88</v>
      </c>
      <c r="C54" s="67" t="s">
        <v>89</v>
      </c>
      <c r="D54" s="68"/>
      <c r="E54" s="68"/>
      <c r="F54" s="68"/>
      <c r="G54" s="68"/>
      <c r="H54" s="68"/>
      <c r="I54" s="25" t="s">
        <v>90</v>
      </c>
      <c r="J54" s="33">
        <v>0</v>
      </c>
      <c r="K54" s="33"/>
      <c r="L54" s="27"/>
      <c r="M54" s="28">
        <f>IF(AND(J54= "",K54= ""), 0, ROUND(ROUND(L54, 2) * ROUND(IF(K54="",J54,K54),  2), 2))</f>
        <v>0</v>
      </c>
      <c r="N54" s="7"/>
      <c r="P54" s="29">
        <v>0.2</v>
      </c>
      <c r="T54" s="7">
        <v>16973</v>
      </c>
    </row>
    <row r="55" spans="1:20" hidden="1" x14ac:dyDescent="0.3">
      <c r="A55" s="7" t="s">
        <v>53</v>
      </c>
    </row>
    <row r="56" spans="1:20" ht="98.85" customHeight="1" x14ac:dyDescent="0.3">
      <c r="A56" s="7" t="s">
        <v>54</v>
      </c>
      <c r="B56" s="30"/>
      <c r="C56" s="69" t="s">
        <v>91</v>
      </c>
      <c r="D56" s="69"/>
      <c r="E56" s="69"/>
      <c r="F56" s="69"/>
      <c r="G56" s="69"/>
      <c r="H56" s="69"/>
      <c r="I56" s="69"/>
      <c r="J56" s="69"/>
      <c r="K56" s="69"/>
      <c r="L56" s="69"/>
      <c r="M56" s="30"/>
    </row>
    <row r="57" spans="1:20" hidden="1" x14ac:dyDescent="0.3">
      <c r="A57" s="7" t="s">
        <v>56</v>
      </c>
    </row>
    <row r="58" spans="1:20" hidden="1" x14ac:dyDescent="0.3">
      <c r="A58" s="7" t="s">
        <v>92</v>
      </c>
    </row>
    <row r="59" spans="1:20" x14ac:dyDescent="0.3">
      <c r="A59" s="7">
        <v>9</v>
      </c>
      <c r="B59" s="23" t="s">
        <v>93</v>
      </c>
      <c r="C59" s="67" t="s">
        <v>94</v>
      </c>
      <c r="D59" s="68"/>
      <c r="E59" s="68"/>
      <c r="F59" s="68"/>
      <c r="G59" s="68"/>
      <c r="H59" s="68"/>
      <c r="I59" s="25" t="s">
        <v>67</v>
      </c>
      <c r="J59" s="26">
        <v>0</v>
      </c>
      <c r="K59" s="26"/>
      <c r="L59" s="27"/>
      <c r="M59" s="28">
        <f>IF(AND(J59= "",K59= ""), 0, ROUND(ROUND(L59, 2) * ROUND(IF(K59="",J59,K59),  0), 2))</f>
        <v>0</v>
      </c>
      <c r="N59" s="7"/>
      <c r="P59" s="29">
        <v>0.2</v>
      </c>
      <c r="T59" s="7">
        <v>16973</v>
      </c>
    </row>
    <row r="60" spans="1:20" hidden="1" x14ac:dyDescent="0.3">
      <c r="A60" s="7" t="s">
        <v>77</v>
      </c>
    </row>
    <row r="61" spans="1:20" hidden="1" x14ac:dyDescent="0.3">
      <c r="A61" s="7" t="s">
        <v>53</v>
      </c>
    </row>
    <row r="62" spans="1:20" hidden="1" x14ac:dyDescent="0.3">
      <c r="A62" s="7" t="s">
        <v>56</v>
      </c>
    </row>
    <row r="63" spans="1:20" x14ac:dyDescent="0.3">
      <c r="A63" s="7">
        <v>9</v>
      </c>
      <c r="B63" s="23" t="s">
        <v>95</v>
      </c>
      <c r="C63" s="67" t="s">
        <v>96</v>
      </c>
      <c r="D63" s="68"/>
      <c r="E63" s="68"/>
      <c r="F63" s="68"/>
      <c r="G63" s="68"/>
      <c r="H63" s="68"/>
      <c r="I63" s="25" t="s">
        <v>97</v>
      </c>
      <c r="J63" s="34">
        <v>0</v>
      </c>
      <c r="K63" s="34"/>
      <c r="L63" s="27"/>
      <c r="M63" s="28">
        <f>IF(AND(J63= "",K63= ""), 0, ROUND(ROUND(L63, 2) * ROUND(IF(K63="",J63,K63),  3), 2))</f>
        <v>0</v>
      </c>
      <c r="N63" s="7"/>
      <c r="P63" s="29">
        <v>0.2</v>
      </c>
      <c r="T63" s="7">
        <v>16973</v>
      </c>
    </row>
    <row r="64" spans="1:20" hidden="1" x14ac:dyDescent="0.3">
      <c r="A64" s="7" t="s">
        <v>77</v>
      </c>
    </row>
    <row r="65" spans="1:20" hidden="1" x14ac:dyDescent="0.3">
      <c r="A65" s="7" t="s">
        <v>53</v>
      </c>
    </row>
    <row r="66" spans="1:20" ht="22.8" customHeight="1" x14ac:dyDescent="0.3">
      <c r="A66" s="7" t="s">
        <v>54</v>
      </c>
      <c r="B66" s="30"/>
      <c r="C66" s="69" t="s">
        <v>98</v>
      </c>
      <c r="D66" s="69"/>
      <c r="E66" s="69"/>
      <c r="F66" s="69"/>
      <c r="G66" s="69"/>
      <c r="H66" s="69"/>
      <c r="I66" s="69"/>
      <c r="J66" s="69"/>
      <c r="K66" s="69"/>
      <c r="L66" s="69"/>
      <c r="M66" s="30"/>
    </row>
    <row r="67" spans="1:20" hidden="1" x14ac:dyDescent="0.3">
      <c r="A67" s="7" t="s">
        <v>56</v>
      </c>
    </row>
    <row r="68" spans="1:20" hidden="1" x14ac:dyDescent="0.3">
      <c r="A68" s="7" t="s">
        <v>69</v>
      </c>
    </row>
    <row r="69" spans="1:20" x14ac:dyDescent="0.3">
      <c r="A69" s="7">
        <v>4</v>
      </c>
      <c r="B69" s="16" t="s">
        <v>99</v>
      </c>
      <c r="C69" s="65" t="s">
        <v>100</v>
      </c>
      <c r="D69" s="65"/>
      <c r="E69" s="65"/>
      <c r="F69" s="65"/>
      <c r="G69" s="65"/>
      <c r="H69" s="65"/>
      <c r="I69" s="19"/>
      <c r="J69" s="19"/>
      <c r="K69" s="19"/>
      <c r="L69" s="19"/>
      <c r="M69" s="20"/>
      <c r="N69" s="7"/>
    </row>
    <row r="70" spans="1:20" ht="16.95" customHeight="1" x14ac:dyDescent="0.3">
      <c r="A70" s="7">
        <v>5</v>
      </c>
      <c r="B70" s="16" t="s">
        <v>101</v>
      </c>
      <c r="C70" s="66" t="s">
        <v>102</v>
      </c>
      <c r="D70" s="66"/>
      <c r="E70" s="66"/>
      <c r="F70" s="66"/>
      <c r="G70" s="66"/>
      <c r="H70" s="66"/>
      <c r="I70" s="21"/>
      <c r="J70" s="21"/>
      <c r="K70" s="21"/>
      <c r="L70" s="21"/>
      <c r="M70" s="22"/>
      <c r="N70" s="7"/>
    </row>
    <row r="71" spans="1:20" hidden="1" x14ac:dyDescent="0.3">
      <c r="A71" s="7" t="s">
        <v>49</v>
      </c>
    </row>
    <row r="72" spans="1:20" hidden="1" x14ac:dyDescent="0.3">
      <c r="A72" s="7" t="s">
        <v>50</v>
      </c>
    </row>
    <row r="73" spans="1:20" ht="16.95" customHeight="1" x14ac:dyDescent="0.3">
      <c r="A73" s="7">
        <v>5</v>
      </c>
      <c r="B73" s="16" t="s">
        <v>103</v>
      </c>
      <c r="C73" s="66" t="s">
        <v>104</v>
      </c>
      <c r="D73" s="66"/>
      <c r="E73" s="66"/>
      <c r="F73" s="66"/>
      <c r="G73" s="66"/>
      <c r="H73" s="66"/>
      <c r="I73" s="21"/>
      <c r="J73" s="21"/>
      <c r="K73" s="21"/>
      <c r="L73" s="21"/>
      <c r="M73" s="22"/>
      <c r="N73" s="7"/>
    </row>
    <row r="74" spans="1:20" hidden="1" x14ac:dyDescent="0.3">
      <c r="A74" s="7" t="s">
        <v>105</v>
      </c>
    </row>
    <row r="75" spans="1:20" hidden="1" x14ac:dyDescent="0.3">
      <c r="A75" s="7" t="s">
        <v>50</v>
      </c>
    </row>
    <row r="76" spans="1:20" x14ac:dyDescent="0.3">
      <c r="A76" s="7">
        <v>9</v>
      </c>
      <c r="B76" s="23" t="s">
        <v>106</v>
      </c>
      <c r="C76" s="67" t="s">
        <v>107</v>
      </c>
      <c r="D76" s="68"/>
      <c r="E76" s="68"/>
      <c r="F76" s="68"/>
      <c r="G76" s="68"/>
      <c r="H76" s="68"/>
      <c r="I76" s="25" t="s">
        <v>67</v>
      </c>
      <c r="J76" s="26">
        <v>0</v>
      </c>
      <c r="K76" s="26"/>
      <c r="L76" s="27"/>
      <c r="M76" s="28">
        <f>IF(AND(J76= "",K76= ""), 0, ROUND(ROUND(L76, 2) * ROUND(IF(K76="",J76,K76),  0), 2))</f>
        <v>0</v>
      </c>
      <c r="N76" s="7"/>
      <c r="P76" s="29">
        <v>0.2</v>
      </c>
      <c r="T76" s="7">
        <v>16973</v>
      </c>
    </row>
    <row r="77" spans="1:20" hidden="1" x14ac:dyDescent="0.3">
      <c r="A77" s="7" t="s">
        <v>53</v>
      </c>
    </row>
    <row r="78" spans="1:20" ht="56.1" customHeight="1" x14ac:dyDescent="0.3">
      <c r="A78" s="7" t="s">
        <v>54</v>
      </c>
      <c r="B78" s="30"/>
      <c r="C78" s="69" t="s">
        <v>108</v>
      </c>
      <c r="D78" s="69"/>
      <c r="E78" s="69"/>
      <c r="F78" s="69"/>
      <c r="G78" s="69"/>
      <c r="H78" s="69"/>
      <c r="I78" s="69"/>
      <c r="J78" s="69"/>
      <c r="K78" s="69"/>
      <c r="L78" s="69"/>
      <c r="M78" s="30"/>
    </row>
    <row r="79" spans="1:20" hidden="1" x14ac:dyDescent="0.3">
      <c r="A79" s="7" t="s">
        <v>56</v>
      </c>
    </row>
    <row r="80" spans="1:20" x14ac:dyDescent="0.3">
      <c r="A80" s="7">
        <v>9</v>
      </c>
      <c r="B80" s="23" t="s">
        <v>109</v>
      </c>
      <c r="C80" s="67" t="s">
        <v>110</v>
      </c>
      <c r="D80" s="68"/>
      <c r="E80" s="68"/>
      <c r="F80" s="68"/>
      <c r="G80" s="68"/>
      <c r="H80" s="68"/>
      <c r="I80" s="25" t="s">
        <v>67</v>
      </c>
      <c r="J80" s="26">
        <v>0</v>
      </c>
      <c r="K80" s="26"/>
      <c r="L80" s="27"/>
      <c r="M80" s="28">
        <f>IF(AND(J80= "",K80= ""), 0, ROUND(ROUND(L80, 2) * ROUND(IF(K80="",J80,K80),  0), 2))</f>
        <v>0</v>
      </c>
      <c r="N80" s="7"/>
      <c r="P80" s="29">
        <v>0.2</v>
      </c>
      <c r="T80" s="7">
        <v>16973</v>
      </c>
    </row>
    <row r="81" spans="1:14" hidden="1" x14ac:dyDescent="0.3">
      <c r="A81" s="7" t="s">
        <v>53</v>
      </c>
    </row>
    <row r="82" spans="1:14" ht="22.8" customHeight="1" x14ac:dyDescent="0.3">
      <c r="A82" s="7" t="s">
        <v>54</v>
      </c>
      <c r="B82" s="30"/>
      <c r="C82" s="69" t="s">
        <v>111</v>
      </c>
      <c r="D82" s="69"/>
      <c r="E82" s="69"/>
      <c r="F82" s="69"/>
      <c r="G82" s="69"/>
      <c r="H82" s="69"/>
      <c r="I82" s="69"/>
      <c r="J82" s="69"/>
      <c r="K82" s="69"/>
      <c r="L82" s="69"/>
      <c r="M82" s="30"/>
    </row>
    <row r="83" spans="1:14" hidden="1" x14ac:dyDescent="0.3">
      <c r="A83" s="7" t="s">
        <v>56</v>
      </c>
    </row>
    <row r="84" spans="1:14" hidden="1" x14ac:dyDescent="0.3">
      <c r="A84" s="7" t="s">
        <v>69</v>
      </c>
    </row>
    <row r="85" spans="1:14" x14ac:dyDescent="0.3">
      <c r="A85" s="7">
        <v>4</v>
      </c>
      <c r="B85" s="16" t="s">
        <v>112</v>
      </c>
      <c r="C85" s="65" t="s">
        <v>113</v>
      </c>
      <c r="D85" s="65"/>
      <c r="E85" s="65"/>
      <c r="F85" s="65"/>
      <c r="G85" s="65"/>
      <c r="H85" s="65"/>
      <c r="I85" s="19"/>
      <c r="J85" s="19"/>
      <c r="K85" s="19"/>
      <c r="L85" s="19"/>
      <c r="M85" s="20"/>
      <c r="N85" s="7"/>
    </row>
    <row r="86" spans="1:14" ht="16.95" customHeight="1" x14ac:dyDescent="0.3">
      <c r="A86" s="7">
        <v>5</v>
      </c>
      <c r="B86" s="16" t="s">
        <v>114</v>
      </c>
      <c r="C86" s="66" t="s">
        <v>115</v>
      </c>
      <c r="D86" s="66"/>
      <c r="E86" s="66"/>
      <c r="F86" s="66"/>
      <c r="G86" s="66"/>
      <c r="H86" s="66"/>
      <c r="I86" s="21"/>
      <c r="J86" s="21"/>
      <c r="K86" s="21"/>
      <c r="L86" s="21"/>
      <c r="M86" s="22"/>
      <c r="N86" s="7"/>
    </row>
    <row r="87" spans="1:14" hidden="1" x14ac:dyDescent="0.3">
      <c r="A87" s="7" t="s">
        <v>49</v>
      </c>
    </row>
    <row r="88" spans="1:14" hidden="1" x14ac:dyDescent="0.3">
      <c r="A88" s="7" t="s">
        <v>50</v>
      </c>
    </row>
    <row r="89" spans="1:14" ht="16.95" customHeight="1" x14ac:dyDescent="0.3">
      <c r="A89" s="7">
        <v>5</v>
      </c>
      <c r="B89" s="16" t="s">
        <v>116</v>
      </c>
      <c r="C89" s="66" t="s">
        <v>117</v>
      </c>
      <c r="D89" s="66"/>
      <c r="E89" s="66"/>
      <c r="F89" s="66"/>
      <c r="G89" s="66"/>
      <c r="H89" s="66"/>
      <c r="I89" s="21"/>
      <c r="J89" s="21"/>
      <c r="K89" s="21"/>
      <c r="L89" s="21"/>
      <c r="M89" s="22"/>
      <c r="N89" s="7"/>
    </row>
    <row r="90" spans="1:14" ht="16.95" customHeight="1" x14ac:dyDescent="0.3">
      <c r="A90" s="7">
        <v>6</v>
      </c>
      <c r="B90" s="16" t="s">
        <v>118</v>
      </c>
      <c r="C90" s="71" t="s">
        <v>119</v>
      </c>
      <c r="D90" s="71"/>
      <c r="E90" s="71"/>
      <c r="F90" s="71"/>
      <c r="G90" s="71"/>
      <c r="H90" s="71"/>
      <c r="I90" s="31"/>
      <c r="J90" s="31"/>
      <c r="K90" s="31"/>
      <c r="L90" s="31"/>
      <c r="M90" s="32"/>
      <c r="N90" s="7"/>
    </row>
    <row r="91" spans="1:14" hidden="1" x14ac:dyDescent="0.3">
      <c r="A91" s="7" t="s">
        <v>87</v>
      </c>
    </row>
    <row r="92" spans="1:14" hidden="1" x14ac:dyDescent="0.3">
      <c r="A92" s="7" t="s">
        <v>92</v>
      </c>
    </row>
    <row r="93" spans="1:14" hidden="1" x14ac:dyDescent="0.3">
      <c r="A93" s="7" t="s">
        <v>50</v>
      </c>
    </row>
    <row r="94" spans="1:14" ht="16.95" customHeight="1" x14ac:dyDescent="0.3">
      <c r="A94" s="7">
        <v>5</v>
      </c>
      <c r="B94" s="16" t="s">
        <v>120</v>
      </c>
      <c r="C94" s="66" t="s">
        <v>121</v>
      </c>
      <c r="D94" s="66"/>
      <c r="E94" s="66"/>
      <c r="F94" s="66"/>
      <c r="G94" s="66"/>
      <c r="H94" s="66"/>
      <c r="I94" s="21"/>
      <c r="J94" s="21"/>
      <c r="K94" s="21"/>
      <c r="L94" s="21"/>
      <c r="M94" s="22"/>
      <c r="N94" s="7"/>
    </row>
    <row r="95" spans="1:14" hidden="1" x14ac:dyDescent="0.3">
      <c r="A95" s="7" t="s">
        <v>49</v>
      </c>
    </row>
    <row r="96" spans="1:14" ht="16.95" customHeight="1" x14ac:dyDescent="0.3">
      <c r="A96" s="7">
        <v>6</v>
      </c>
      <c r="B96" s="16" t="s">
        <v>122</v>
      </c>
      <c r="C96" s="71" t="s">
        <v>123</v>
      </c>
      <c r="D96" s="71"/>
      <c r="E96" s="71"/>
      <c r="F96" s="71"/>
      <c r="G96" s="71"/>
      <c r="H96" s="71"/>
      <c r="I96" s="31"/>
      <c r="J96" s="31"/>
      <c r="K96" s="31"/>
      <c r="L96" s="31"/>
      <c r="M96" s="32"/>
      <c r="N96" s="7"/>
    </row>
    <row r="97" spans="1:20" x14ac:dyDescent="0.3">
      <c r="A97" s="7">
        <v>9</v>
      </c>
      <c r="B97" s="23" t="s">
        <v>124</v>
      </c>
      <c r="C97" s="67" t="s">
        <v>125</v>
      </c>
      <c r="D97" s="68"/>
      <c r="E97" s="68"/>
      <c r="F97" s="68"/>
      <c r="G97" s="68"/>
      <c r="H97" s="68"/>
      <c r="I97" s="25" t="s">
        <v>90</v>
      </c>
      <c r="J97" s="33">
        <v>0</v>
      </c>
      <c r="K97" s="33"/>
      <c r="L97" s="27"/>
      <c r="M97" s="28">
        <f>IF(AND(J97= "",K97= ""), 0, ROUND(ROUND(L97, 2) * ROUND(IF(K97="",J97,K97),  2), 2))</f>
        <v>0</v>
      </c>
      <c r="N97" s="7"/>
      <c r="P97" s="29">
        <v>0.2</v>
      </c>
      <c r="T97" s="7">
        <v>16973</v>
      </c>
    </row>
    <row r="98" spans="1:20" hidden="1" x14ac:dyDescent="0.3">
      <c r="A98" s="7" t="s">
        <v>53</v>
      </c>
    </row>
    <row r="99" spans="1:20" ht="54.3" customHeight="1" x14ac:dyDescent="0.3">
      <c r="A99" s="7" t="s">
        <v>54</v>
      </c>
      <c r="B99" s="30"/>
      <c r="C99" s="69" t="s">
        <v>126</v>
      </c>
      <c r="D99" s="69"/>
      <c r="E99" s="69"/>
      <c r="F99" s="69"/>
      <c r="G99" s="69"/>
      <c r="H99" s="69"/>
      <c r="I99" s="69"/>
      <c r="J99" s="69"/>
      <c r="K99" s="69"/>
      <c r="L99" s="69"/>
      <c r="M99" s="30"/>
    </row>
    <row r="100" spans="1:20" hidden="1" x14ac:dyDescent="0.3">
      <c r="A100" s="7" t="s">
        <v>56</v>
      </c>
    </row>
    <row r="101" spans="1:20" x14ac:dyDescent="0.3">
      <c r="A101" s="7">
        <v>9</v>
      </c>
      <c r="B101" s="23" t="s">
        <v>127</v>
      </c>
      <c r="C101" s="67" t="s">
        <v>128</v>
      </c>
      <c r="D101" s="68"/>
      <c r="E101" s="68"/>
      <c r="F101" s="68"/>
      <c r="G101" s="68"/>
      <c r="H101" s="68"/>
      <c r="I101" s="25" t="s">
        <v>15</v>
      </c>
      <c r="J101" s="26">
        <v>0</v>
      </c>
      <c r="K101" s="26"/>
      <c r="L101" s="27"/>
      <c r="M101" s="28">
        <f>IF(AND(J101= "",K101= ""), 0, ROUND(ROUND(L101, 2) * ROUND(IF(K101="",J101,K101),  0), 2))</f>
        <v>0</v>
      </c>
      <c r="N101" s="7"/>
      <c r="P101" s="29">
        <v>0.2</v>
      </c>
      <c r="T101" s="7">
        <v>16973</v>
      </c>
    </row>
    <row r="102" spans="1:20" hidden="1" x14ac:dyDescent="0.3">
      <c r="A102" s="7" t="s">
        <v>53</v>
      </c>
    </row>
    <row r="103" spans="1:20" ht="56.1" customHeight="1" x14ac:dyDescent="0.3">
      <c r="A103" s="7" t="s">
        <v>54</v>
      </c>
      <c r="B103" s="30"/>
      <c r="C103" s="69" t="s">
        <v>129</v>
      </c>
      <c r="D103" s="69"/>
      <c r="E103" s="69"/>
      <c r="F103" s="69"/>
      <c r="G103" s="69"/>
      <c r="H103" s="69"/>
      <c r="I103" s="69"/>
      <c r="J103" s="69"/>
      <c r="K103" s="69"/>
      <c r="L103" s="69"/>
      <c r="M103" s="30"/>
    </row>
    <row r="104" spans="1:20" hidden="1" x14ac:dyDescent="0.3">
      <c r="A104" s="7" t="s">
        <v>56</v>
      </c>
    </row>
    <row r="105" spans="1:20" hidden="1" x14ac:dyDescent="0.3">
      <c r="A105" s="7" t="s">
        <v>92</v>
      </c>
    </row>
    <row r="106" spans="1:20" x14ac:dyDescent="0.3">
      <c r="A106" s="7">
        <v>6</v>
      </c>
      <c r="B106" s="16" t="s">
        <v>130</v>
      </c>
      <c r="C106" s="71" t="s">
        <v>131</v>
      </c>
      <c r="D106" s="71"/>
      <c r="E106" s="71"/>
      <c r="F106" s="71"/>
      <c r="G106" s="71"/>
      <c r="H106" s="71"/>
      <c r="I106" s="31"/>
      <c r="J106" s="31"/>
      <c r="K106" s="31"/>
      <c r="L106" s="31"/>
      <c r="M106" s="32"/>
      <c r="N106" s="7"/>
    </row>
    <row r="107" spans="1:20" x14ac:dyDescent="0.3">
      <c r="A107" s="7">
        <v>9</v>
      </c>
      <c r="B107" s="23" t="s">
        <v>132</v>
      </c>
      <c r="C107" s="67" t="s">
        <v>133</v>
      </c>
      <c r="D107" s="68"/>
      <c r="E107" s="68"/>
      <c r="F107" s="68"/>
      <c r="G107" s="68"/>
      <c r="H107" s="68"/>
      <c r="I107" s="25" t="s">
        <v>90</v>
      </c>
      <c r="J107" s="33">
        <v>0</v>
      </c>
      <c r="K107" s="33"/>
      <c r="L107" s="27"/>
      <c r="M107" s="28">
        <f>IF(AND(J107= "",K107= ""), 0, ROUND(ROUND(L107, 2) * ROUND(IF(K107="",J107,K107),  2), 2))</f>
        <v>0</v>
      </c>
      <c r="N107" s="7"/>
      <c r="P107" s="29">
        <v>0.2</v>
      </c>
      <c r="T107" s="7">
        <v>16973</v>
      </c>
    </row>
    <row r="108" spans="1:20" hidden="1" x14ac:dyDescent="0.3">
      <c r="A108" s="7" t="s">
        <v>53</v>
      </c>
    </row>
    <row r="109" spans="1:20" ht="43.2" customHeight="1" x14ac:dyDescent="0.3">
      <c r="A109" s="7" t="s">
        <v>54</v>
      </c>
      <c r="B109" s="30"/>
      <c r="C109" s="69" t="s">
        <v>134</v>
      </c>
      <c r="D109" s="69"/>
      <c r="E109" s="69"/>
      <c r="F109" s="69"/>
      <c r="G109" s="69"/>
      <c r="H109" s="69"/>
      <c r="I109" s="69"/>
      <c r="J109" s="69"/>
      <c r="K109" s="69"/>
      <c r="L109" s="69"/>
      <c r="M109" s="30"/>
    </row>
    <row r="110" spans="1:20" hidden="1" x14ac:dyDescent="0.3">
      <c r="A110" s="7" t="s">
        <v>56</v>
      </c>
    </row>
    <row r="111" spans="1:20" hidden="1" x14ac:dyDescent="0.3">
      <c r="A111" s="7" t="s">
        <v>92</v>
      </c>
    </row>
    <row r="112" spans="1:20" ht="16.95" customHeight="1" x14ac:dyDescent="0.3">
      <c r="A112" s="7">
        <v>6</v>
      </c>
      <c r="B112" s="16" t="s">
        <v>135</v>
      </c>
      <c r="C112" s="71" t="s">
        <v>136</v>
      </c>
      <c r="D112" s="71"/>
      <c r="E112" s="71"/>
      <c r="F112" s="71"/>
      <c r="G112" s="71"/>
      <c r="H112" s="71"/>
      <c r="I112" s="31"/>
      <c r="J112" s="31"/>
      <c r="K112" s="31"/>
      <c r="L112" s="31"/>
      <c r="M112" s="32"/>
      <c r="N112" s="7"/>
    </row>
    <row r="113" spans="1:20" x14ac:dyDescent="0.3">
      <c r="A113" s="7">
        <v>9</v>
      </c>
      <c r="B113" s="23" t="s">
        <v>137</v>
      </c>
      <c r="C113" s="67" t="s">
        <v>138</v>
      </c>
      <c r="D113" s="68"/>
      <c r="E113" s="68"/>
      <c r="F113" s="68"/>
      <c r="G113" s="68"/>
      <c r="H113" s="68"/>
      <c r="I113" s="25" t="s">
        <v>67</v>
      </c>
      <c r="J113" s="26">
        <v>0</v>
      </c>
      <c r="K113" s="26"/>
      <c r="L113" s="27"/>
      <c r="M113" s="28">
        <f>IF(AND(J113= "",K113= ""), 0, ROUND(ROUND(L113, 2) * ROUND(IF(K113="",J113,K113),  0), 2))</f>
        <v>0</v>
      </c>
      <c r="N113" s="7"/>
      <c r="P113" s="29">
        <v>0.2</v>
      </c>
      <c r="T113" s="7">
        <v>16973</v>
      </c>
    </row>
    <row r="114" spans="1:20" hidden="1" x14ac:dyDescent="0.3">
      <c r="A114" s="7" t="s">
        <v>53</v>
      </c>
    </row>
    <row r="115" spans="1:20" ht="57.3" customHeight="1" x14ac:dyDescent="0.3">
      <c r="A115" s="7" t="s">
        <v>54</v>
      </c>
      <c r="B115" s="30"/>
      <c r="C115" s="69" t="s">
        <v>139</v>
      </c>
      <c r="D115" s="69"/>
      <c r="E115" s="69"/>
      <c r="F115" s="69"/>
      <c r="G115" s="69"/>
      <c r="H115" s="69"/>
      <c r="I115" s="69"/>
      <c r="J115" s="69"/>
      <c r="K115" s="69"/>
      <c r="L115" s="69"/>
      <c r="M115" s="30"/>
    </row>
    <row r="116" spans="1:20" hidden="1" x14ac:dyDescent="0.3">
      <c r="A116" s="7" t="s">
        <v>56</v>
      </c>
    </row>
    <row r="117" spans="1:20" x14ac:dyDescent="0.3">
      <c r="A117" s="7">
        <v>9</v>
      </c>
      <c r="B117" s="23" t="s">
        <v>140</v>
      </c>
      <c r="C117" s="67" t="s">
        <v>141</v>
      </c>
      <c r="D117" s="68"/>
      <c r="E117" s="68"/>
      <c r="F117" s="68"/>
      <c r="G117" s="68"/>
      <c r="H117" s="68"/>
      <c r="I117" s="25" t="s">
        <v>67</v>
      </c>
      <c r="J117" s="26">
        <v>0</v>
      </c>
      <c r="K117" s="26"/>
      <c r="L117" s="27"/>
      <c r="M117" s="28">
        <f>IF(AND(J117= "",K117= ""), 0, ROUND(ROUND(L117, 2) * ROUND(IF(K117="",J117,K117),  0), 2))</f>
        <v>0</v>
      </c>
      <c r="N117" s="7"/>
      <c r="P117" s="29">
        <v>0.2</v>
      </c>
      <c r="T117" s="7">
        <v>16973</v>
      </c>
    </row>
    <row r="118" spans="1:20" hidden="1" x14ac:dyDescent="0.3">
      <c r="A118" s="7" t="s">
        <v>53</v>
      </c>
    </row>
    <row r="119" spans="1:20" ht="45" customHeight="1" x14ac:dyDescent="0.3">
      <c r="A119" s="7" t="s">
        <v>54</v>
      </c>
      <c r="B119" s="30"/>
      <c r="C119" s="69" t="s">
        <v>142</v>
      </c>
      <c r="D119" s="69"/>
      <c r="E119" s="69"/>
      <c r="F119" s="69"/>
      <c r="G119" s="69"/>
      <c r="H119" s="69"/>
      <c r="I119" s="69"/>
      <c r="J119" s="69"/>
      <c r="K119" s="69"/>
      <c r="L119" s="69"/>
      <c r="M119" s="30"/>
    </row>
    <row r="120" spans="1:20" hidden="1" x14ac:dyDescent="0.3">
      <c r="A120" s="7" t="s">
        <v>56</v>
      </c>
    </row>
    <row r="121" spans="1:20" hidden="1" x14ac:dyDescent="0.3">
      <c r="A121" s="7" t="s">
        <v>92</v>
      </c>
    </row>
    <row r="122" spans="1:20" x14ac:dyDescent="0.3">
      <c r="A122" s="7">
        <v>6</v>
      </c>
      <c r="B122" s="16" t="s">
        <v>143</v>
      </c>
      <c r="C122" s="71" t="s">
        <v>144</v>
      </c>
      <c r="D122" s="71"/>
      <c r="E122" s="71"/>
      <c r="F122" s="71"/>
      <c r="G122" s="71"/>
      <c r="H122" s="71"/>
      <c r="I122" s="31"/>
      <c r="J122" s="31"/>
      <c r="K122" s="31"/>
      <c r="L122" s="31"/>
      <c r="M122" s="32"/>
      <c r="N122" s="7"/>
    </row>
    <row r="123" spans="1:20" x14ac:dyDescent="0.3">
      <c r="A123" s="7">
        <v>9</v>
      </c>
      <c r="B123" s="23" t="s">
        <v>145</v>
      </c>
      <c r="C123" s="67" t="s">
        <v>146</v>
      </c>
      <c r="D123" s="68"/>
      <c r="E123" s="68"/>
      <c r="F123" s="68"/>
      <c r="G123" s="68"/>
      <c r="H123" s="68"/>
      <c r="I123" s="25" t="s">
        <v>67</v>
      </c>
      <c r="J123" s="26">
        <v>0</v>
      </c>
      <c r="K123" s="26"/>
      <c r="L123" s="27"/>
      <c r="M123" s="28">
        <f>IF(AND(J123= "",K123= ""), 0, ROUND(ROUND(L123, 2) * ROUND(IF(K123="",J123,K123),  0), 2))</f>
        <v>0</v>
      </c>
      <c r="N123" s="7"/>
      <c r="P123" s="29">
        <v>0.2</v>
      </c>
      <c r="T123" s="7">
        <v>16973</v>
      </c>
    </row>
    <row r="124" spans="1:20" hidden="1" x14ac:dyDescent="0.3">
      <c r="A124" s="7" t="s">
        <v>53</v>
      </c>
    </row>
    <row r="125" spans="1:20" ht="22.8" customHeight="1" x14ac:dyDescent="0.3">
      <c r="A125" s="7" t="s">
        <v>54</v>
      </c>
      <c r="B125" s="30"/>
      <c r="C125" s="69" t="s">
        <v>147</v>
      </c>
      <c r="D125" s="69"/>
      <c r="E125" s="69"/>
      <c r="F125" s="69"/>
      <c r="G125" s="69"/>
      <c r="H125" s="69"/>
      <c r="I125" s="69"/>
      <c r="J125" s="69"/>
      <c r="K125" s="69"/>
      <c r="L125" s="69"/>
      <c r="M125" s="30"/>
    </row>
    <row r="126" spans="1:20" hidden="1" x14ac:dyDescent="0.3">
      <c r="A126" s="7" t="s">
        <v>56</v>
      </c>
    </row>
    <row r="127" spans="1:20" hidden="1" x14ac:dyDescent="0.3">
      <c r="A127" s="7" t="s">
        <v>92</v>
      </c>
    </row>
    <row r="128" spans="1:20" x14ac:dyDescent="0.3">
      <c r="A128" s="7">
        <v>6</v>
      </c>
      <c r="B128" s="16" t="s">
        <v>148</v>
      </c>
      <c r="C128" s="71" t="s">
        <v>149</v>
      </c>
      <c r="D128" s="71"/>
      <c r="E128" s="71"/>
      <c r="F128" s="71"/>
      <c r="G128" s="71"/>
      <c r="H128" s="71"/>
      <c r="I128" s="31"/>
      <c r="J128" s="31"/>
      <c r="K128" s="31"/>
      <c r="L128" s="31"/>
      <c r="M128" s="32"/>
      <c r="N128" s="7"/>
    </row>
    <row r="129" spans="1:20" x14ac:dyDescent="0.3">
      <c r="A129" s="7">
        <v>9</v>
      </c>
      <c r="B129" s="23" t="s">
        <v>150</v>
      </c>
      <c r="C129" s="67" t="s">
        <v>151</v>
      </c>
      <c r="D129" s="68"/>
      <c r="E129" s="68"/>
      <c r="F129" s="68"/>
      <c r="G129" s="68"/>
      <c r="H129" s="68"/>
      <c r="I129" s="25" t="s">
        <v>152</v>
      </c>
      <c r="J129" s="26">
        <v>0</v>
      </c>
      <c r="K129" s="26"/>
      <c r="L129" s="27"/>
      <c r="M129" s="28">
        <f>IF(AND(J129= "",K129= ""), 0, ROUND(ROUND(L129, 2) * ROUND(IF(K129="",J129,K129),  0), 2))</f>
        <v>0</v>
      </c>
      <c r="N129" s="7"/>
      <c r="P129" s="29">
        <v>0.2</v>
      </c>
      <c r="T129" s="7">
        <v>16973</v>
      </c>
    </row>
    <row r="130" spans="1:20" hidden="1" x14ac:dyDescent="0.3">
      <c r="A130" s="7" t="s">
        <v>53</v>
      </c>
    </row>
    <row r="131" spans="1:20" hidden="1" x14ac:dyDescent="0.3">
      <c r="A131" s="7" t="s">
        <v>53</v>
      </c>
    </row>
    <row r="132" spans="1:20" ht="33.9" customHeight="1" x14ac:dyDescent="0.3">
      <c r="A132" s="7" t="s">
        <v>54</v>
      </c>
      <c r="B132" s="30"/>
      <c r="C132" s="69" t="s">
        <v>153</v>
      </c>
      <c r="D132" s="69"/>
      <c r="E132" s="69"/>
      <c r="F132" s="69"/>
      <c r="G132" s="69"/>
      <c r="H132" s="69"/>
      <c r="I132" s="69"/>
      <c r="J132" s="69"/>
      <c r="K132" s="69"/>
      <c r="L132" s="69"/>
      <c r="M132" s="30"/>
    </row>
    <row r="133" spans="1:20" hidden="1" x14ac:dyDescent="0.3">
      <c r="A133" s="7" t="s">
        <v>56</v>
      </c>
    </row>
    <row r="134" spans="1:20" x14ac:dyDescent="0.3">
      <c r="A134" s="7">
        <v>9</v>
      </c>
      <c r="B134" s="23" t="s">
        <v>154</v>
      </c>
      <c r="C134" s="67" t="s">
        <v>155</v>
      </c>
      <c r="D134" s="68"/>
      <c r="E134" s="68"/>
      <c r="F134" s="68"/>
      <c r="G134" s="68"/>
      <c r="H134" s="68"/>
      <c r="I134" s="25" t="s">
        <v>67</v>
      </c>
      <c r="J134" s="26">
        <v>0</v>
      </c>
      <c r="K134" s="26"/>
      <c r="L134" s="27"/>
      <c r="M134" s="28">
        <f>IF(AND(J134= "",K134= ""), 0, ROUND(ROUND(L134, 2) * ROUND(IF(K134="",J134,K134),  0), 2))</f>
        <v>0</v>
      </c>
      <c r="N134" s="7"/>
      <c r="P134" s="29">
        <v>0.2</v>
      </c>
      <c r="T134" s="7">
        <v>16973</v>
      </c>
    </row>
    <row r="135" spans="1:20" hidden="1" x14ac:dyDescent="0.3">
      <c r="A135" s="7" t="s">
        <v>53</v>
      </c>
    </row>
    <row r="136" spans="1:20" ht="33.9" customHeight="1" x14ac:dyDescent="0.3">
      <c r="A136" s="7" t="s">
        <v>54</v>
      </c>
      <c r="B136" s="30"/>
      <c r="C136" s="69" t="s">
        <v>156</v>
      </c>
      <c r="D136" s="69"/>
      <c r="E136" s="69"/>
      <c r="F136" s="69"/>
      <c r="G136" s="69"/>
      <c r="H136" s="69"/>
      <c r="I136" s="69"/>
      <c r="J136" s="69"/>
      <c r="K136" s="69"/>
      <c r="L136" s="69"/>
      <c r="M136" s="30"/>
    </row>
    <row r="137" spans="1:20" hidden="1" x14ac:dyDescent="0.3">
      <c r="A137" s="7" t="s">
        <v>56</v>
      </c>
    </row>
    <row r="138" spans="1:20" hidden="1" x14ac:dyDescent="0.3">
      <c r="A138" s="7" t="s">
        <v>92</v>
      </c>
    </row>
    <row r="139" spans="1:20" hidden="1" x14ac:dyDescent="0.3">
      <c r="A139" s="7" t="s">
        <v>50</v>
      </c>
    </row>
    <row r="140" spans="1:20" hidden="1" x14ac:dyDescent="0.3">
      <c r="A140" s="7" t="s">
        <v>69</v>
      </c>
    </row>
    <row r="141" spans="1:20" x14ac:dyDescent="0.3">
      <c r="A141" s="7">
        <v>4</v>
      </c>
      <c r="B141" s="16" t="s">
        <v>157</v>
      </c>
      <c r="C141" s="65" t="s">
        <v>158</v>
      </c>
      <c r="D141" s="65"/>
      <c r="E141" s="65"/>
      <c r="F141" s="65"/>
      <c r="G141" s="65"/>
      <c r="H141" s="65"/>
      <c r="I141" s="19"/>
      <c r="J141" s="19"/>
      <c r="K141" s="19"/>
      <c r="L141" s="19"/>
      <c r="M141" s="20"/>
      <c r="N141" s="7"/>
    </row>
    <row r="142" spans="1:20" x14ac:dyDescent="0.3">
      <c r="A142" s="7">
        <v>9</v>
      </c>
      <c r="B142" s="23" t="s">
        <v>159</v>
      </c>
      <c r="C142" s="67" t="s">
        <v>144</v>
      </c>
      <c r="D142" s="68"/>
      <c r="E142" s="68"/>
      <c r="F142" s="68"/>
      <c r="G142" s="68"/>
      <c r="H142" s="68"/>
      <c r="I142" s="25" t="s">
        <v>67</v>
      </c>
      <c r="J142" s="26">
        <v>0</v>
      </c>
      <c r="K142" s="26"/>
      <c r="L142" s="27"/>
      <c r="M142" s="28">
        <f>IF(AND(J142= "",K142= ""), 0, ROUND(ROUND(L142, 2) * ROUND(IF(K142="",J142,K142),  0), 2))</f>
        <v>0</v>
      </c>
      <c r="N142" s="7"/>
      <c r="P142" s="29">
        <v>0.2</v>
      </c>
      <c r="T142" s="7">
        <v>16973</v>
      </c>
    </row>
    <row r="143" spans="1:20" hidden="1" x14ac:dyDescent="0.3">
      <c r="A143" s="7" t="s">
        <v>80</v>
      </c>
    </row>
    <row r="144" spans="1:20" hidden="1" x14ac:dyDescent="0.3">
      <c r="A144" s="7" t="s">
        <v>77</v>
      </c>
    </row>
    <row r="145" spans="1:20" hidden="1" x14ac:dyDescent="0.3">
      <c r="A145" s="7" t="s">
        <v>53</v>
      </c>
    </row>
    <row r="146" spans="1:20" hidden="1" x14ac:dyDescent="0.3">
      <c r="A146" s="7" t="s">
        <v>56</v>
      </c>
    </row>
    <row r="147" spans="1:20" x14ac:dyDescent="0.3">
      <c r="A147" s="7">
        <v>8</v>
      </c>
      <c r="B147" s="23" t="s">
        <v>160</v>
      </c>
      <c r="C147" s="70" t="s">
        <v>161</v>
      </c>
      <c r="D147" s="70"/>
      <c r="E147" s="70"/>
      <c r="F147" s="70"/>
      <c r="G147" s="70"/>
      <c r="H147" s="70"/>
      <c r="M147" s="24"/>
      <c r="N147" s="7"/>
    </row>
    <row r="148" spans="1:20" hidden="1" x14ac:dyDescent="0.3">
      <c r="A148" s="7" t="s">
        <v>59</v>
      </c>
    </row>
    <row r="149" spans="1:20" hidden="1" x14ac:dyDescent="0.3">
      <c r="A149" s="7" t="s">
        <v>60</v>
      </c>
    </row>
    <row r="150" spans="1:20" hidden="1" x14ac:dyDescent="0.3">
      <c r="A150" s="7" t="s">
        <v>69</v>
      </c>
    </row>
    <row r="151" spans="1:20" ht="52.2" customHeight="1" x14ac:dyDescent="0.3">
      <c r="A151" s="7">
        <v>4</v>
      </c>
      <c r="B151" s="16" t="s">
        <v>162</v>
      </c>
      <c r="C151" s="65" t="s">
        <v>163</v>
      </c>
      <c r="D151" s="65"/>
      <c r="E151" s="65"/>
      <c r="F151" s="65"/>
      <c r="G151" s="65"/>
      <c r="H151" s="65"/>
      <c r="I151" s="19"/>
      <c r="J151" s="19"/>
      <c r="K151" s="19"/>
      <c r="L151" s="19"/>
      <c r="M151" s="20"/>
      <c r="N151" s="7" t="s">
        <v>164</v>
      </c>
    </row>
    <row r="152" spans="1:20" ht="30.6" x14ac:dyDescent="0.3">
      <c r="A152" s="7">
        <v>5</v>
      </c>
      <c r="B152" s="16" t="s">
        <v>165</v>
      </c>
      <c r="C152" s="66" t="s">
        <v>166</v>
      </c>
      <c r="D152" s="66"/>
      <c r="E152" s="66"/>
      <c r="F152" s="66"/>
      <c r="G152" s="66"/>
      <c r="H152" s="66"/>
      <c r="I152" s="21"/>
      <c r="J152" s="21"/>
      <c r="K152" s="21"/>
      <c r="L152" s="21"/>
      <c r="M152" s="22"/>
      <c r="N152" s="7" t="s">
        <v>164</v>
      </c>
    </row>
    <row r="153" spans="1:20" hidden="1" x14ac:dyDescent="0.3">
      <c r="A153" s="7" t="s">
        <v>49</v>
      </c>
    </row>
    <row r="154" spans="1:20" ht="30.6" x14ac:dyDescent="0.3">
      <c r="A154" s="7">
        <v>9</v>
      </c>
      <c r="B154" s="23" t="s">
        <v>167</v>
      </c>
      <c r="C154" s="67" t="s">
        <v>75</v>
      </c>
      <c r="D154" s="68"/>
      <c r="E154" s="68"/>
      <c r="F154" s="68"/>
      <c r="G154" s="68"/>
      <c r="H154" s="68"/>
      <c r="I154" s="25" t="s">
        <v>76</v>
      </c>
      <c r="J154" s="26">
        <v>0</v>
      </c>
      <c r="K154" s="26"/>
      <c r="L154" s="27"/>
      <c r="M154" s="28">
        <f>IF(AND(J154= "",K154= ""), 0, ROUND(ROUND(L154, 2) * ROUND(IF(K154="",J154,K154),  0), 2))</f>
        <v>0</v>
      </c>
      <c r="N154" s="7" t="s">
        <v>164</v>
      </c>
      <c r="O154" s="7">
        <v>214902</v>
      </c>
      <c r="P154" s="29">
        <v>0.2</v>
      </c>
      <c r="T154" s="7">
        <v>16973</v>
      </c>
    </row>
    <row r="155" spans="1:20" hidden="1" x14ac:dyDescent="0.3">
      <c r="A155" s="7" t="s">
        <v>53</v>
      </c>
    </row>
    <row r="156" spans="1:20" hidden="1" x14ac:dyDescent="0.3">
      <c r="A156" s="7" t="s">
        <v>77</v>
      </c>
    </row>
    <row r="157" spans="1:20" hidden="1" x14ac:dyDescent="0.3">
      <c r="A157" s="7" t="s">
        <v>77</v>
      </c>
    </row>
    <row r="158" spans="1:20" hidden="1" x14ac:dyDescent="0.3">
      <c r="A158" s="7" t="s">
        <v>77</v>
      </c>
    </row>
    <row r="159" spans="1:20" hidden="1" x14ac:dyDescent="0.3">
      <c r="A159" s="7" t="s">
        <v>77</v>
      </c>
    </row>
    <row r="160" spans="1:20" hidden="1" x14ac:dyDescent="0.3">
      <c r="A160" s="7" t="s">
        <v>77</v>
      </c>
    </row>
    <row r="161" spans="1:20" hidden="1" x14ac:dyDescent="0.3">
      <c r="A161" s="7" t="s">
        <v>56</v>
      </c>
    </row>
    <row r="162" spans="1:20" ht="27.15" customHeight="1" x14ac:dyDescent="0.3">
      <c r="A162" s="7">
        <v>9</v>
      </c>
      <c r="B162" s="23" t="s">
        <v>168</v>
      </c>
      <c r="C162" s="67" t="s">
        <v>79</v>
      </c>
      <c r="D162" s="68"/>
      <c r="E162" s="68"/>
      <c r="F162" s="68"/>
      <c r="G162" s="68"/>
      <c r="H162" s="68"/>
      <c r="I162" s="25" t="s">
        <v>67</v>
      </c>
      <c r="J162" s="26">
        <v>0</v>
      </c>
      <c r="K162" s="26"/>
      <c r="L162" s="27"/>
      <c r="M162" s="28">
        <f>IF(AND(J162= "",K162= ""), 0, ROUND(ROUND(L162, 2) * ROUND(IF(K162="",J162,K162),  0), 2))</f>
        <v>0</v>
      </c>
      <c r="N162" s="7" t="s">
        <v>164</v>
      </c>
      <c r="O162" s="7">
        <v>214902</v>
      </c>
      <c r="P162" s="29">
        <v>0.2</v>
      </c>
      <c r="T162" s="7">
        <v>16973</v>
      </c>
    </row>
    <row r="163" spans="1:20" hidden="1" x14ac:dyDescent="0.3">
      <c r="A163" s="7" t="s">
        <v>77</v>
      </c>
    </row>
    <row r="164" spans="1:20" hidden="1" x14ac:dyDescent="0.3">
      <c r="A164" s="7" t="s">
        <v>53</v>
      </c>
    </row>
    <row r="165" spans="1:20" hidden="1" x14ac:dyDescent="0.3">
      <c r="A165" s="7" t="s">
        <v>80</v>
      </c>
    </row>
    <row r="166" spans="1:20" hidden="1" x14ac:dyDescent="0.3">
      <c r="A166" s="7" t="s">
        <v>56</v>
      </c>
    </row>
    <row r="167" spans="1:20" ht="30.6" x14ac:dyDescent="0.3">
      <c r="A167" s="7">
        <v>9</v>
      </c>
      <c r="B167" s="23" t="s">
        <v>169</v>
      </c>
      <c r="C167" s="67" t="s">
        <v>82</v>
      </c>
      <c r="D167" s="68"/>
      <c r="E167" s="68"/>
      <c r="F167" s="68"/>
      <c r="G167" s="68"/>
      <c r="H167" s="68"/>
      <c r="I167" s="25" t="s">
        <v>67</v>
      </c>
      <c r="J167" s="26">
        <v>0</v>
      </c>
      <c r="K167" s="26"/>
      <c r="L167" s="27"/>
      <c r="M167" s="28">
        <f>IF(AND(J167= "",K167= ""), 0, ROUND(ROUND(L167, 2) * ROUND(IF(K167="",J167,K167),  0), 2))</f>
        <v>0</v>
      </c>
      <c r="N167" s="7" t="s">
        <v>164</v>
      </c>
      <c r="O167" s="7">
        <v>214902</v>
      </c>
      <c r="P167" s="29">
        <v>0.2</v>
      </c>
      <c r="T167" s="7">
        <v>16973</v>
      </c>
    </row>
    <row r="168" spans="1:20" hidden="1" x14ac:dyDescent="0.3">
      <c r="A168" s="7" t="s">
        <v>53</v>
      </c>
    </row>
    <row r="169" spans="1:20" x14ac:dyDescent="0.3">
      <c r="A169" s="7" t="s">
        <v>54</v>
      </c>
      <c r="B169" s="30"/>
      <c r="C169" s="69" t="s">
        <v>170</v>
      </c>
      <c r="D169" s="69"/>
      <c r="E169" s="69"/>
      <c r="F169" s="69"/>
      <c r="G169" s="69"/>
      <c r="H169" s="69"/>
      <c r="I169" s="69"/>
      <c r="J169" s="69"/>
      <c r="K169" s="69"/>
      <c r="L169" s="69"/>
      <c r="M169" s="30"/>
    </row>
    <row r="170" spans="1:20" hidden="1" x14ac:dyDescent="0.3">
      <c r="A170" s="7" t="s">
        <v>56</v>
      </c>
    </row>
    <row r="171" spans="1:20" ht="16.95" customHeight="1" x14ac:dyDescent="0.3">
      <c r="A171" s="7">
        <v>6</v>
      </c>
      <c r="B171" s="16" t="s">
        <v>171</v>
      </c>
      <c r="C171" s="71" t="s">
        <v>85</v>
      </c>
      <c r="D171" s="71"/>
      <c r="E171" s="71"/>
      <c r="F171" s="71"/>
      <c r="G171" s="71"/>
      <c r="H171" s="71"/>
      <c r="I171" s="31"/>
      <c r="J171" s="31"/>
      <c r="K171" s="31"/>
      <c r="L171" s="31"/>
      <c r="M171" s="32"/>
      <c r="N171" s="7" t="s">
        <v>164</v>
      </c>
    </row>
    <row r="172" spans="1:20" hidden="1" x14ac:dyDescent="0.3">
      <c r="A172" s="7" t="s">
        <v>86</v>
      </c>
    </row>
    <row r="173" spans="1:20" hidden="1" x14ac:dyDescent="0.3">
      <c r="A173" s="7" t="s">
        <v>87</v>
      </c>
    </row>
    <row r="174" spans="1:20" ht="30.6" x14ac:dyDescent="0.3">
      <c r="A174" s="7">
        <v>9</v>
      </c>
      <c r="B174" s="23" t="s">
        <v>172</v>
      </c>
      <c r="C174" s="67" t="s">
        <v>173</v>
      </c>
      <c r="D174" s="68"/>
      <c r="E174" s="68"/>
      <c r="F174" s="68"/>
      <c r="G174" s="68"/>
      <c r="H174" s="68"/>
      <c r="I174" s="25" t="s">
        <v>90</v>
      </c>
      <c r="J174" s="33">
        <v>0</v>
      </c>
      <c r="K174" s="33"/>
      <c r="L174" s="27"/>
      <c r="M174" s="28">
        <f>IF(AND(J174= "",K174= ""), 0, ROUND(ROUND(L174, 2) * ROUND(IF(K174="",J174,K174),  2), 2))</f>
        <v>0</v>
      </c>
      <c r="N174" s="7" t="s">
        <v>164</v>
      </c>
      <c r="O174" s="7">
        <v>214902</v>
      </c>
      <c r="P174" s="29">
        <v>0.2</v>
      </c>
      <c r="T174" s="7">
        <v>16973</v>
      </c>
    </row>
    <row r="175" spans="1:20" hidden="1" x14ac:dyDescent="0.3">
      <c r="A175" s="7" t="s">
        <v>53</v>
      </c>
    </row>
    <row r="176" spans="1:20" ht="65.55" customHeight="1" x14ac:dyDescent="0.3">
      <c r="A176" s="7" t="s">
        <v>54</v>
      </c>
      <c r="B176" s="30"/>
      <c r="C176" s="69" t="s">
        <v>174</v>
      </c>
      <c r="D176" s="69"/>
      <c r="E176" s="69"/>
      <c r="F176" s="69"/>
      <c r="G176" s="69"/>
      <c r="H176" s="69"/>
      <c r="I176" s="69"/>
      <c r="J176" s="69"/>
      <c r="K176" s="69"/>
      <c r="L176" s="69"/>
      <c r="M176" s="30"/>
    </row>
    <row r="177" spans="1:20" hidden="1" x14ac:dyDescent="0.3">
      <c r="A177" s="7" t="s">
        <v>56</v>
      </c>
    </row>
    <row r="178" spans="1:20" hidden="1" x14ac:dyDescent="0.3">
      <c r="A178" s="7" t="s">
        <v>92</v>
      </c>
    </row>
    <row r="179" spans="1:20" ht="30.6" x14ac:dyDescent="0.3">
      <c r="A179" s="7">
        <v>9</v>
      </c>
      <c r="B179" s="23" t="s">
        <v>175</v>
      </c>
      <c r="C179" s="67" t="s">
        <v>94</v>
      </c>
      <c r="D179" s="68"/>
      <c r="E179" s="68"/>
      <c r="F179" s="68"/>
      <c r="G179" s="68"/>
      <c r="H179" s="68"/>
      <c r="I179" s="25" t="s">
        <v>67</v>
      </c>
      <c r="J179" s="26">
        <v>0</v>
      </c>
      <c r="K179" s="26"/>
      <c r="L179" s="27"/>
      <c r="M179" s="28">
        <f>IF(AND(J179= "",K179= ""), 0, ROUND(ROUND(L179, 2) * ROUND(IF(K179="",J179,K179),  0), 2))</f>
        <v>0</v>
      </c>
      <c r="N179" s="7" t="s">
        <v>164</v>
      </c>
      <c r="O179" s="7">
        <v>214902</v>
      </c>
      <c r="P179" s="29">
        <v>0.2</v>
      </c>
      <c r="T179" s="7">
        <v>16973</v>
      </c>
    </row>
    <row r="180" spans="1:20" hidden="1" x14ac:dyDescent="0.3">
      <c r="A180" s="7" t="s">
        <v>77</v>
      </c>
    </row>
    <row r="181" spans="1:20" hidden="1" x14ac:dyDescent="0.3">
      <c r="A181" s="7" t="s">
        <v>53</v>
      </c>
    </row>
    <row r="182" spans="1:20" hidden="1" x14ac:dyDescent="0.3">
      <c r="A182" s="7" t="s">
        <v>56</v>
      </c>
    </row>
    <row r="183" spans="1:20" ht="30.6" x14ac:dyDescent="0.3">
      <c r="A183" s="7">
        <v>9</v>
      </c>
      <c r="B183" s="23" t="s">
        <v>176</v>
      </c>
      <c r="C183" s="67" t="s">
        <v>96</v>
      </c>
      <c r="D183" s="68"/>
      <c r="E183" s="68"/>
      <c r="F183" s="68"/>
      <c r="G183" s="68"/>
      <c r="H183" s="68"/>
      <c r="I183" s="25" t="s">
        <v>97</v>
      </c>
      <c r="J183" s="34">
        <v>0</v>
      </c>
      <c r="K183" s="34"/>
      <c r="L183" s="27"/>
      <c r="M183" s="28">
        <f>IF(AND(J183= "",K183= ""), 0, ROUND(ROUND(L183, 2) * ROUND(IF(K183="",J183,K183),  3), 2))</f>
        <v>0</v>
      </c>
      <c r="N183" s="7" t="s">
        <v>164</v>
      </c>
      <c r="O183" s="7">
        <v>214902</v>
      </c>
      <c r="P183" s="29">
        <v>0.2</v>
      </c>
      <c r="T183" s="7">
        <v>16973</v>
      </c>
    </row>
    <row r="184" spans="1:20" hidden="1" x14ac:dyDescent="0.3">
      <c r="A184" s="7" t="s">
        <v>77</v>
      </c>
    </row>
    <row r="185" spans="1:20" hidden="1" x14ac:dyDescent="0.3">
      <c r="A185" s="7" t="s">
        <v>53</v>
      </c>
    </row>
    <row r="186" spans="1:20" ht="22.8" customHeight="1" x14ac:dyDescent="0.3">
      <c r="A186" s="7" t="s">
        <v>54</v>
      </c>
      <c r="B186" s="30"/>
      <c r="C186" s="69" t="s">
        <v>98</v>
      </c>
      <c r="D186" s="69"/>
      <c r="E186" s="69"/>
      <c r="F186" s="69"/>
      <c r="G186" s="69"/>
      <c r="H186" s="69"/>
      <c r="I186" s="69"/>
      <c r="J186" s="69"/>
      <c r="K186" s="69"/>
      <c r="L186" s="69"/>
      <c r="M186" s="30"/>
    </row>
    <row r="187" spans="1:20" hidden="1" x14ac:dyDescent="0.3">
      <c r="A187" s="7" t="s">
        <v>56</v>
      </c>
    </row>
    <row r="188" spans="1:20" hidden="1" x14ac:dyDescent="0.3">
      <c r="A188" s="7" t="s">
        <v>50</v>
      </c>
    </row>
    <row r="189" spans="1:20" ht="30.6" x14ac:dyDescent="0.3">
      <c r="A189" s="7">
        <v>5</v>
      </c>
      <c r="B189" s="16" t="s">
        <v>177</v>
      </c>
      <c r="C189" s="66" t="s">
        <v>113</v>
      </c>
      <c r="D189" s="66"/>
      <c r="E189" s="66"/>
      <c r="F189" s="66"/>
      <c r="G189" s="66"/>
      <c r="H189" s="66"/>
      <c r="I189" s="21"/>
      <c r="J189" s="21"/>
      <c r="K189" s="21"/>
      <c r="L189" s="21"/>
      <c r="M189" s="22"/>
      <c r="N189" s="7" t="s">
        <v>164</v>
      </c>
    </row>
    <row r="190" spans="1:20" ht="16.95" customHeight="1" x14ac:dyDescent="0.3">
      <c r="A190" s="7">
        <v>6</v>
      </c>
      <c r="B190" s="16" t="s">
        <v>178</v>
      </c>
      <c r="C190" s="71" t="s">
        <v>115</v>
      </c>
      <c r="D190" s="71"/>
      <c r="E190" s="71"/>
      <c r="F190" s="71"/>
      <c r="G190" s="71"/>
      <c r="H190" s="71"/>
      <c r="I190" s="31"/>
      <c r="J190" s="31"/>
      <c r="K190" s="31"/>
      <c r="L190" s="31"/>
      <c r="M190" s="32"/>
      <c r="N190" s="7" t="s">
        <v>164</v>
      </c>
    </row>
    <row r="191" spans="1:20" hidden="1" x14ac:dyDescent="0.3">
      <c r="A191" s="7" t="s">
        <v>87</v>
      </c>
    </row>
    <row r="192" spans="1:20" hidden="1" x14ac:dyDescent="0.3">
      <c r="A192" s="7" t="s">
        <v>92</v>
      </c>
    </row>
    <row r="193" spans="1:20" ht="30.6" x14ac:dyDescent="0.3">
      <c r="A193" s="7">
        <v>9</v>
      </c>
      <c r="B193" s="23" t="s">
        <v>179</v>
      </c>
      <c r="C193" s="67" t="s">
        <v>180</v>
      </c>
      <c r="D193" s="68"/>
      <c r="E193" s="68"/>
      <c r="F193" s="68"/>
      <c r="G193" s="68"/>
      <c r="H193" s="68"/>
      <c r="I193" s="25" t="s">
        <v>67</v>
      </c>
      <c r="J193" s="26">
        <v>0</v>
      </c>
      <c r="K193" s="26"/>
      <c r="L193" s="27"/>
      <c r="M193" s="28">
        <f>IF(AND(J193= "",K193= ""), 0, ROUND(ROUND(L193, 2) * ROUND(IF(K193="",J193,K193),  0), 2))</f>
        <v>0</v>
      </c>
      <c r="N193" s="7" t="s">
        <v>164</v>
      </c>
      <c r="O193" s="7">
        <v>214902</v>
      </c>
      <c r="P193" s="29">
        <v>0.2</v>
      </c>
      <c r="T193" s="7">
        <v>16973</v>
      </c>
    </row>
    <row r="194" spans="1:20" hidden="1" x14ac:dyDescent="0.3">
      <c r="A194" s="7" t="s">
        <v>53</v>
      </c>
    </row>
    <row r="195" spans="1:20" x14ac:dyDescent="0.3">
      <c r="A195" s="7" t="s">
        <v>54</v>
      </c>
      <c r="B195" s="30"/>
      <c r="C195" s="69" t="s">
        <v>181</v>
      </c>
      <c r="D195" s="69"/>
      <c r="E195" s="69"/>
      <c r="F195" s="69"/>
      <c r="G195" s="69"/>
      <c r="H195" s="69"/>
      <c r="I195" s="69"/>
      <c r="J195" s="69"/>
      <c r="K195" s="69"/>
      <c r="L195" s="69"/>
      <c r="M195" s="30"/>
    </row>
    <row r="196" spans="1:20" hidden="1" x14ac:dyDescent="0.3">
      <c r="A196" s="7" t="s">
        <v>56</v>
      </c>
    </row>
    <row r="197" spans="1:20" hidden="1" x14ac:dyDescent="0.3">
      <c r="A197" s="7" t="s">
        <v>50</v>
      </c>
    </row>
    <row r="198" spans="1:20" hidden="1" x14ac:dyDescent="0.3">
      <c r="A198" s="7" t="s">
        <v>69</v>
      </c>
    </row>
    <row r="199" spans="1:20" hidden="1" x14ac:dyDescent="0.3">
      <c r="A199" s="7" t="s">
        <v>42</v>
      </c>
    </row>
    <row r="200" spans="1:20" ht="37.200000000000003" customHeight="1" x14ac:dyDescent="0.3">
      <c r="B200" s="3"/>
      <c r="C200" s="72" t="s">
        <v>182</v>
      </c>
      <c r="D200" s="72"/>
      <c r="E200" s="72"/>
      <c r="F200" s="72"/>
      <c r="G200" s="72"/>
      <c r="H200" s="72"/>
      <c r="I200" s="72"/>
      <c r="J200" s="72"/>
      <c r="K200" s="72"/>
      <c r="L200" s="72"/>
      <c r="M200" s="72"/>
    </row>
    <row r="202" spans="1:20" ht="15.6" x14ac:dyDescent="0.3">
      <c r="C202" s="73" t="s">
        <v>183</v>
      </c>
      <c r="D202" s="73"/>
      <c r="E202" s="73"/>
      <c r="F202" s="73"/>
      <c r="G202" s="73"/>
      <c r="H202" s="73"/>
      <c r="I202" s="73"/>
      <c r="J202" s="73"/>
      <c r="K202" s="73"/>
      <c r="L202" s="73"/>
      <c r="M202" s="73"/>
    </row>
    <row r="203" spans="1:20" ht="16.95" customHeight="1" x14ac:dyDescent="0.3">
      <c r="C203" s="75" t="s">
        <v>184</v>
      </c>
      <c r="D203" s="76"/>
      <c r="E203" s="76"/>
      <c r="F203" s="76"/>
      <c r="G203" s="76"/>
      <c r="H203" s="76"/>
      <c r="I203" s="74">
        <f>SUMIF(N12:N193, "", M12:M193)</f>
        <v>0</v>
      </c>
      <c r="J203" s="74"/>
      <c r="K203" s="74"/>
      <c r="L203" s="74"/>
      <c r="M203" s="74"/>
    </row>
    <row r="204" spans="1:20" ht="26.7" customHeight="1" x14ac:dyDescent="0.3">
      <c r="C204" s="79" t="s">
        <v>185</v>
      </c>
      <c r="D204" s="80"/>
      <c r="E204" s="80"/>
      <c r="F204" s="80"/>
      <c r="G204" s="80"/>
      <c r="H204" s="80"/>
      <c r="I204" s="77">
        <f>SUMIF(N12:N25, "", M12:M25)</f>
        <v>0</v>
      </c>
      <c r="J204" s="78"/>
      <c r="K204" s="78"/>
      <c r="L204" s="78"/>
      <c r="M204" s="78"/>
    </row>
    <row r="205" spans="1:20" ht="15.3" customHeight="1" x14ac:dyDescent="0.3">
      <c r="C205" s="83" t="s">
        <v>186</v>
      </c>
      <c r="D205" s="84"/>
      <c r="E205" s="84"/>
      <c r="F205" s="84"/>
      <c r="G205" s="84"/>
      <c r="H205" s="84"/>
      <c r="I205" s="81">
        <f>0</f>
        <v>0</v>
      </c>
      <c r="J205" s="82"/>
      <c r="K205" s="82"/>
      <c r="L205" s="82"/>
      <c r="M205" s="82"/>
    </row>
    <row r="206" spans="1:20" x14ac:dyDescent="0.3">
      <c r="C206" s="79" t="s">
        <v>187</v>
      </c>
      <c r="D206" s="80"/>
      <c r="E206" s="80"/>
      <c r="F206" s="80"/>
      <c r="G206" s="80"/>
      <c r="H206" s="80"/>
      <c r="I206" s="77">
        <f>SUMIF(N33:N63, "", M33:M63)</f>
        <v>0</v>
      </c>
      <c r="J206" s="78"/>
      <c r="K206" s="78"/>
      <c r="L206" s="78"/>
      <c r="M206" s="78"/>
    </row>
    <row r="207" spans="1:20" ht="15.3" customHeight="1" x14ac:dyDescent="0.3">
      <c r="C207" s="83" t="s">
        <v>188</v>
      </c>
      <c r="D207" s="84"/>
      <c r="E207" s="84"/>
      <c r="F207" s="84"/>
      <c r="G207" s="84"/>
      <c r="H207" s="84"/>
      <c r="I207" s="81">
        <f>SUMIF(N33:N33, "", M33:M33)</f>
        <v>0</v>
      </c>
      <c r="J207" s="82"/>
      <c r="K207" s="82"/>
      <c r="L207" s="82"/>
      <c r="M207" s="82"/>
    </row>
    <row r="208" spans="1:20" x14ac:dyDescent="0.3">
      <c r="C208" s="79" t="s">
        <v>189</v>
      </c>
      <c r="D208" s="80"/>
      <c r="E208" s="80"/>
      <c r="F208" s="80"/>
      <c r="G208" s="80"/>
      <c r="H208" s="80"/>
      <c r="I208" s="77">
        <f>SUMIF(N76:N80, "", M76:M80)</f>
        <v>0</v>
      </c>
      <c r="J208" s="78"/>
      <c r="K208" s="78"/>
      <c r="L208" s="78"/>
      <c r="M208" s="78"/>
    </row>
    <row r="209" spans="1:13" ht="15.3" customHeight="1" x14ac:dyDescent="0.3">
      <c r="C209" s="83" t="s">
        <v>190</v>
      </c>
      <c r="D209" s="84"/>
      <c r="E209" s="84"/>
      <c r="F209" s="84"/>
      <c r="G209" s="84"/>
      <c r="H209" s="84"/>
      <c r="I209" s="81">
        <f>0</f>
        <v>0</v>
      </c>
      <c r="J209" s="82"/>
      <c r="K209" s="82"/>
      <c r="L209" s="82"/>
      <c r="M209" s="82"/>
    </row>
    <row r="210" spans="1:13" ht="15.3" customHeight="1" x14ac:dyDescent="0.3">
      <c r="C210" s="83" t="s">
        <v>191</v>
      </c>
      <c r="D210" s="84"/>
      <c r="E210" s="84"/>
      <c r="F210" s="84"/>
      <c r="G210" s="84"/>
      <c r="H210" s="84"/>
      <c r="I210" s="81">
        <f>0</f>
        <v>0</v>
      </c>
      <c r="J210" s="82"/>
      <c r="K210" s="82"/>
      <c r="L210" s="82"/>
      <c r="M210" s="82"/>
    </row>
    <row r="211" spans="1:13" x14ac:dyDescent="0.3">
      <c r="C211" s="79" t="s">
        <v>192</v>
      </c>
      <c r="D211" s="80"/>
      <c r="E211" s="80"/>
      <c r="F211" s="80"/>
      <c r="G211" s="80"/>
      <c r="H211" s="80"/>
      <c r="I211" s="77">
        <f>SUMIF(N97:N134, "", M97:M134)</f>
        <v>0</v>
      </c>
      <c r="J211" s="78"/>
      <c r="K211" s="78"/>
      <c r="L211" s="78"/>
      <c r="M211" s="78"/>
    </row>
    <row r="212" spans="1:13" ht="15.3" customHeight="1" x14ac:dyDescent="0.3">
      <c r="C212" s="83" t="s">
        <v>193</v>
      </c>
      <c r="D212" s="84"/>
      <c r="E212" s="84"/>
      <c r="F212" s="84"/>
      <c r="G212" s="84"/>
      <c r="H212" s="84"/>
      <c r="I212" s="81">
        <f>0</f>
        <v>0</v>
      </c>
      <c r="J212" s="82"/>
      <c r="K212" s="82"/>
      <c r="L212" s="82"/>
      <c r="M212" s="82"/>
    </row>
    <row r="213" spans="1:13" ht="15.3" customHeight="1" x14ac:dyDescent="0.3">
      <c r="C213" s="83" t="s">
        <v>194</v>
      </c>
      <c r="D213" s="84"/>
      <c r="E213" s="84"/>
      <c r="F213" s="84"/>
      <c r="G213" s="84"/>
      <c r="H213" s="84"/>
      <c r="I213" s="81">
        <f>0</f>
        <v>0</v>
      </c>
      <c r="J213" s="82"/>
      <c r="K213" s="82"/>
      <c r="L213" s="82"/>
      <c r="M213" s="82"/>
    </row>
    <row r="214" spans="1:13" ht="15.3" customHeight="1" x14ac:dyDescent="0.3">
      <c r="C214" s="83" t="s">
        <v>195</v>
      </c>
      <c r="D214" s="84"/>
      <c r="E214" s="84"/>
      <c r="F214" s="84"/>
      <c r="G214" s="84"/>
      <c r="H214" s="84"/>
      <c r="I214" s="81">
        <f>SUMIF(N97:N134, "", M97:M134)</f>
        <v>0</v>
      </c>
      <c r="J214" s="82"/>
      <c r="K214" s="82"/>
      <c r="L214" s="82"/>
      <c r="M214" s="82"/>
    </row>
    <row r="215" spans="1:13" x14ac:dyDescent="0.3">
      <c r="C215" s="79" t="s">
        <v>196</v>
      </c>
      <c r="D215" s="80"/>
      <c r="E215" s="80"/>
      <c r="F215" s="80"/>
      <c r="G215" s="80"/>
      <c r="H215" s="80"/>
      <c r="I215" s="77">
        <f>SUMIF(N142:N142, "", M142:M142)</f>
        <v>0</v>
      </c>
      <c r="J215" s="78"/>
      <c r="K215" s="78"/>
      <c r="L215" s="78"/>
      <c r="M215" s="78"/>
    </row>
    <row r="216" spans="1:13" ht="32.700000000000003" customHeight="1" x14ac:dyDescent="0.3">
      <c r="C216" s="79" t="s">
        <v>197</v>
      </c>
      <c r="D216" s="80"/>
      <c r="E216" s="80"/>
      <c r="F216" s="80"/>
      <c r="G216" s="80"/>
      <c r="H216" s="80"/>
      <c r="I216" s="77" t="str">
        <f>"[Non totalisé] "&amp;(SUMIF(A154:A193, "9", M154:M193))&amp;IF(IF(ISNUMBER(FIND(MID(FIXED(1000+1/2),6,1),""&amp;(SUMIF(A154:A193, "9", M154:M193)))),FIND(MID(FIXED(1000+1/2),6,1),""&amp;(SUMIF(A154:A193, "9", M154:M193))),0)=0,MID(FIXED(1000+1/2),6,1),"")&amp;REPT("0",MAX(0,2-IF(ISNUMBER(FIND(MID(FIXED(1000+1/2),6,1),""&amp;(SUMIF(A154:A193, "9", M154:M193)))),LEN((SUMIF(A154:A193, "9", M154:M193)))-IF(ISNUMBER(FIND(MID(FIXED(1000+1/2),6,1),""&amp;(SUMIF(A154:A193, "9", M154:M193)))),FIND(MID(FIXED(1000+1/2),6,1),""&amp;(SUMIF(A154:A193, "9", M154:M193))),0),0)))&amp;" €"</f>
        <v>[Non totalisé] 0,00 €</v>
      </c>
      <c r="J216" s="78"/>
      <c r="K216" s="78"/>
      <c r="L216" s="78"/>
      <c r="M216" s="78"/>
    </row>
    <row r="217" spans="1:13" x14ac:dyDescent="0.3">
      <c r="C217" s="83" t="s">
        <v>198</v>
      </c>
      <c r="D217" s="84"/>
      <c r="E217" s="84"/>
      <c r="F217" s="84"/>
      <c r="G217" s="84"/>
      <c r="H217" s="84"/>
      <c r="I217" s="81" t="str">
        <f>"[Non totalisé] "&amp;(SUMIF(A154:A183, "9", M154:M183))&amp;IF(IF(ISNUMBER(FIND(MID(FIXED(1000+1/2),6,1),""&amp;(SUMIF(A154:A183, "9", M154:M183)))),FIND(MID(FIXED(1000+1/2),6,1),""&amp;(SUMIF(A154:A183, "9", M154:M183))),0)=0,MID(FIXED(1000+1/2),6,1),"")&amp;REPT("0",MAX(0,2-IF(ISNUMBER(FIND(MID(FIXED(1000+1/2),6,1),""&amp;(SUMIF(A154:A183, "9", M154:M183)))),LEN((SUMIF(A154:A183, "9", M154:M183)))-IF(ISNUMBER(FIND(MID(FIXED(1000+1/2),6,1),""&amp;(SUMIF(A154:A183, "9", M154:M183)))),FIND(MID(FIXED(1000+1/2),6,1),""&amp;(SUMIF(A154:A183, "9", M154:M183))),0),0)))&amp;" €"</f>
        <v>[Non totalisé] 0,00 €</v>
      </c>
      <c r="J217" s="82"/>
      <c r="K217" s="82"/>
      <c r="L217" s="82"/>
      <c r="M217" s="82"/>
    </row>
    <row r="218" spans="1:13" x14ac:dyDescent="0.3">
      <c r="C218" s="83" t="s">
        <v>199</v>
      </c>
      <c r="D218" s="84"/>
      <c r="E218" s="84"/>
      <c r="F218" s="84"/>
      <c r="G218" s="84"/>
      <c r="H218" s="84"/>
      <c r="I218" s="81" t="str">
        <f>"[Non totalisé] "&amp;(SUMIF(A193:A193, "9", M193:M193))&amp;IF(IF(ISNUMBER(FIND(MID(FIXED(1000+1/2),6,1),""&amp;(SUMIF(A193:A193, "9", M193:M193)))),FIND(MID(FIXED(1000+1/2),6,1),""&amp;(SUMIF(A193:A193, "9", M193:M193))),0)=0,MID(FIXED(1000+1/2),6,1),"")&amp;REPT("0",MAX(0,2-IF(ISNUMBER(FIND(MID(FIXED(1000+1/2),6,1),""&amp;(SUMIF(A193:A193, "9", M193:M193)))),LEN((SUMIF(A193:A193, "9", M193:M193)))-IF(ISNUMBER(FIND(MID(FIXED(1000+1/2),6,1),""&amp;(SUMIF(A193:A193, "9", M193:M193)))),FIND(MID(FIXED(1000+1/2),6,1),""&amp;(SUMIF(A193:A193, "9", M193:M193))),0),0)))&amp;" €"</f>
        <v>[Non totalisé] 0,00 €</v>
      </c>
      <c r="J218" s="82"/>
      <c r="K218" s="82"/>
      <c r="L218" s="82"/>
      <c r="M218" s="82"/>
    </row>
    <row r="219" spans="1:13" x14ac:dyDescent="0.3">
      <c r="C219" s="85" t="s">
        <v>200</v>
      </c>
      <c r="D219" s="86"/>
      <c r="E219" s="86"/>
      <c r="F219" s="86"/>
      <c r="G219" s="86"/>
      <c r="H219" s="86"/>
      <c r="I219" s="36"/>
      <c r="J219" s="36"/>
      <c r="K219" s="36"/>
      <c r="L219" s="36"/>
      <c r="M219" s="37"/>
    </row>
    <row r="220" spans="1:13" x14ac:dyDescent="0.3">
      <c r="C220" s="87"/>
      <c r="D220" s="88"/>
      <c r="E220" s="88"/>
      <c r="F220" s="88"/>
      <c r="G220" s="88"/>
      <c r="H220" s="88"/>
      <c r="I220" s="88"/>
      <c r="J220" s="88"/>
      <c r="K220" s="88"/>
      <c r="L220" s="88"/>
      <c r="M220" s="89"/>
    </row>
    <row r="221" spans="1:13" x14ac:dyDescent="0.3">
      <c r="A221" s="38"/>
      <c r="C221" s="90" t="s">
        <v>201</v>
      </c>
      <c r="D221" s="46"/>
      <c r="E221" s="46"/>
      <c r="F221" s="46"/>
      <c r="G221" s="46"/>
      <c r="H221" s="46"/>
      <c r="I221" s="91">
        <f>SUMIF(N5:N200, IF(N4="","",N4), M5:M200)</f>
        <v>0</v>
      </c>
      <c r="J221" s="92"/>
      <c r="K221" s="92"/>
      <c r="L221" s="92"/>
      <c r="M221" s="93"/>
    </row>
    <row r="222" spans="1:13" x14ac:dyDescent="0.3">
      <c r="A222" s="38"/>
      <c r="C222" s="90" t="s">
        <v>202</v>
      </c>
      <c r="D222" s="46"/>
      <c r="E222" s="46"/>
      <c r="F222" s="46"/>
      <c r="G222" s="46"/>
      <c r="H222" s="46"/>
      <c r="I222" s="91">
        <f>ROUND(SUMIF(N5:N200, IF(N4="","",N4), M5:M200) * 0.2, 2)</f>
        <v>0</v>
      </c>
      <c r="J222" s="92"/>
      <c r="K222" s="92"/>
      <c r="L222" s="92"/>
      <c r="M222" s="93"/>
    </row>
    <row r="223" spans="1:13" x14ac:dyDescent="0.3">
      <c r="C223" s="94" t="s">
        <v>203</v>
      </c>
      <c r="D223" s="95"/>
      <c r="E223" s="95"/>
      <c r="F223" s="95"/>
      <c r="G223" s="95"/>
      <c r="H223" s="95"/>
      <c r="I223" s="96">
        <f>SUM(I221:I222)</f>
        <v>0</v>
      </c>
      <c r="J223" s="97"/>
      <c r="K223" s="97"/>
      <c r="L223" s="97"/>
      <c r="M223" s="98"/>
    </row>
    <row r="224" spans="1:13" x14ac:dyDescent="0.3">
      <c r="C224" s="99"/>
      <c r="D224" s="100"/>
      <c r="E224" s="100"/>
      <c r="F224" s="100"/>
      <c r="G224" s="100"/>
      <c r="H224" s="100"/>
      <c r="I224" s="100"/>
      <c r="J224" s="100"/>
      <c r="K224" s="100"/>
      <c r="L224" s="100"/>
      <c r="M224" s="100"/>
    </row>
    <row r="225" spans="1:16" x14ac:dyDescent="0.3">
      <c r="C225" s="70" t="s">
        <v>204</v>
      </c>
      <c r="D225" s="100"/>
      <c r="E225" s="100"/>
      <c r="F225" s="100"/>
      <c r="G225" s="100"/>
      <c r="H225" s="100"/>
      <c r="I225" s="100"/>
      <c r="J225" s="100"/>
      <c r="K225" s="100"/>
      <c r="L225" s="100"/>
      <c r="M225" s="100"/>
    </row>
    <row r="226" spans="1:16" x14ac:dyDescent="0.3">
      <c r="C226" s="95" t="str">
        <f>IF(Paramètres!AA2&lt;&gt;"",Paramètres!AA2,"")</f>
        <v xml:space="preserve">Zéro euro </v>
      </c>
      <c r="D226" s="95"/>
      <c r="E226" s="95"/>
      <c r="F226" s="95"/>
      <c r="G226" s="95"/>
      <c r="H226" s="95"/>
      <c r="I226" s="95"/>
      <c r="J226" s="95"/>
      <c r="K226" s="95"/>
      <c r="L226" s="95"/>
      <c r="M226" s="95"/>
    </row>
    <row r="227" spans="1:16" x14ac:dyDescent="0.3">
      <c r="C227" s="95"/>
      <c r="D227" s="95"/>
      <c r="E227" s="95"/>
      <c r="F227" s="95"/>
      <c r="G227" s="95"/>
      <c r="H227" s="95"/>
      <c r="I227" s="95"/>
      <c r="J227" s="95"/>
      <c r="K227" s="95"/>
      <c r="L227" s="95"/>
      <c r="M227" s="95"/>
    </row>
    <row r="229" spans="1:16" ht="15.6" x14ac:dyDescent="0.3">
      <c r="C229" s="73" t="s">
        <v>205</v>
      </c>
      <c r="D229" s="73"/>
      <c r="E229" s="73"/>
      <c r="F229" s="73"/>
      <c r="G229" s="73"/>
      <c r="H229" s="73"/>
      <c r="I229" s="73"/>
      <c r="J229" s="73"/>
      <c r="K229" s="73"/>
      <c r="L229" s="73"/>
      <c r="M229" s="73"/>
    </row>
    <row r="230" spans="1:16" x14ac:dyDescent="0.3">
      <c r="C230" s="66" t="s">
        <v>206</v>
      </c>
      <c r="D230" s="66"/>
      <c r="E230" s="66"/>
      <c r="F230" s="66"/>
      <c r="G230" s="66"/>
      <c r="H230" s="66"/>
      <c r="O230" s="7">
        <v>2</v>
      </c>
    </row>
    <row r="231" spans="1:16" x14ac:dyDescent="0.3">
      <c r="C231" s="84" t="s">
        <v>207</v>
      </c>
      <c r="D231" s="84"/>
      <c r="E231" s="84"/>
      <c r="F231" s="84"/>
      <c r="G231" s="84"/>
      <c r="H231" s="84"/>
      <c r="I231" s="101">
        <f>SUMIF(O5:O200,O231, M5:M200)</f>
        <v>0</v>
      </c>
      <c r="J231" s="101"/>
      <c r="K231" s="101"/>
      <c r="L231" s="101"/>
      <c r="M231" s="101"/>
      <c r="N231" s="7">
        <v>2</v>
      </c>
      <c r="O231" s="7">
        <v>214902</v>
      </c>
    </row>
    <row r="232" spans="1:16" hidden="1" x14ac:dyDescent="0.3">
      <c r="A232" s="7">
        <v>0.2</v>
      </c>
      <c r="C232" s="39" t="str">
        <f>"	- dont T.V.A. à 20% sur " &amp;ROUND((SUMPRODUCT((O5:O200=O231)*1, M5:M200,(P5:P200=A232)*1)), 2)&amp; "€ :"</f>
        <v xml:space="preserve">	- dont T.V.A. à 20% sur 0€ :</v>
      </c>
      <c r="D232" s="39"/>
      <c r="E232" s="39"/>
      <c r="F232" s="39"/>
      <c r="G232" s="39"/>
      <c r="H232" s="39"/>
      <c r="I232" s="102"/>
      <c r="J232" s="102"/>
      <c r="K232" s="102"/>
      <c r="L232" s="102"/>
      <c r="M232" s="102"/>
      <c r="N232" s="7">
        <v>2</v>
      </c>
      <c r="P232" s="7">
        <f>ROUND((SUMPRODUCT((O5:O200=O231)*1, M5:M200,(P5:P200=A232)*1))*A232, 2)</f>
        <v>0</v>
      </c>
    </row>
    <row r="233" spans="1:16" x14ac:dyDescent="0.3">
      <c r="C233" s="84" t="s">
        <v>208</v>
      </c>
      <c r="D233" s="84"/>
      <c r="E233" s="84"/>
      <c r="F233" s="84"/>
      <c r="G233" s="84"/>
      <c r="H233" s="84"/>
      <c r="I233" s="35"/>
      <c r="J233" s="35"/>
      <c r="K233" s="35"/>
      <c r="L233" s="35"/>
      <c r="M233" s="35"/>
    </row>
    <row r="234" spans="1:16" x14ac:dyDescent="0.3">
      <c r="C234" s="103" t="s">
        <v>209</v>
      </c>
      <c r="D234" s="103"/>
      <c r="E234" s="103"/>
      <c r="F234" s="103"/>
      <c r="G234" s="103"/>
      <c r="H234" s="103"/>
      <c r="I234" s="101">
        <f>SUM(I231:I232)</f>
        <v>0</v>
      </c>
      <c r="J234" s="101"/>
      <c r="K234" s="101"/>
      <c r="L234" s="101"/>
      <c r="M234" s="101"/>
    </row>
    <row r="235" spans="1:16" x14ac:dyDescent="0.3">
      <c r="C235" s="103" t="s">
        <v>210</v>
      </c>
      <c r="D235" s="103"/>
      <c r="E235" s="103"/>
      <c r="F235" s="103"/>
      <c r="G235" s="103"/>
      <c r="H235" s="103"/>
      <c r="I235" s="101">
        <f>SUM(P231:P232)</f>
        <v>0</v>
      </c>
      <c r="J235" s="101"/>
      <c r="K235" s="101"/>
      <c r="L235" s="101"/>
      <c r="M235" s="101"/>
    </row>
    <row r="236" spans="1:16" x14ac:dyDescent="0.3">
      <c r="C236" s="103" t="s">
        <v>211</v>
      </c>
      <c r="D236" s="103"/>
      <c r="E236" s="103"/>
      <c r="F236" s="103"/>
      <c r="G236" s="103"/>
      <c r="H236" s="103"/>
      <c r="I236" s="101">
        <f>SUM(I234:I235)</f>
        <v>0</v>
      </c>
      <c r="J236" s="101"/>
      <c r="K236" s="101"/>
      <c r="L236" s="101"/>
      <c r="M236" s="101"/>
    </row>
    <row r="238" spans="1:16" ht="56.7" customHeight="1" x14ac:dyDescent="0.3">
      <c r="I238" s="84" t="s">
        <v>212</v>
      </c>
      <c r="J238" s="84"/>
      <c r="K238" s="84"/>
      <c r="L238" s="84"/>
      <c r="M238" s="84"/>
    </row>
    <row r="240" spans="1:16" ht="85.05" customHeight="1" x14ac:dyDescent="0.3">
      <c r="C240" s="104" t="s">
        <v>213</v>
      </c>
      <c r="D240" s="104"/>
      <c r="E240" s="104"/>
      <c r="F240" s="104"/>
      <c r="G240" s="104"/>
      <c r="I240" s="104" t="s">
        <v>214</v>
      </c>
      <c r="J240" s="104"/>
      <c r="K240" s="104"/>
      <c r="L240" s="104"/>
      <c r="M240" s="104"/>
    </row>
    <row r="241" spans="3:13" x14ac:dyDescent="0.3">
      <c r="C241" s="105"/>
      <c r="D241" s="105"/>
      <c r="E241" s="105"/>
      <c r="F241" s="105"/>
      <c r="G241" s="105"/>
      <c r="H241" s="105"/>
      <c r="I241" s="105"/>
      <c r="J241" s="105"/>
      <c r="K241" s="105"/>
      <c r="L241" s="105"/>
      <c r="M241" s="105"/>
    </row>
  </sheetData>
  <mergeCells count="138">
    <mergeCell ref="C235:H235"/>
    <mergeCell ref="I235:M235"/>
    <mergeCell ref="C236:H236"/>
    <mergeCell ref="I236:M236"/>
    <mergeCell ref="I238:M238"/>
    <mergeCell ref="C240:G240"/>
    <mergeCell ref="I240:M240"/>
    <mergeCell ref="C241:M241"/>
    <mergeCell ref="C226:M226"/>
    <mergeCell ref="C227:M227"/>
    <mergeCell ref="C229:M229"/>
    <mergeCell ref="C230:H230"/>
    <mergeCell ref="C231:H231"/>
    <mergeCell ref="I231:M231"/>
    <mergeCell ref="I232:M232"/>
    <mergeCell ref="C233:H233"/>
    <mergeCell ref="C234:H234"/>
    <mergeCell ref="I234:M234"/>
    <mergeCell ref="C220:M220"/>
    <mergeCell ref="C221:H221"/>
    <mergeCell ref="I221:M221"/>
    <mergeCell ref="C222:H222"/>
    <mergeCell ref="I222:M222"/>
    <mergeCell ref="C223:H223"/>
    <mergeCell ref="I223:M223"/>
    <mergeCell ref="C224:M224"/>
    <mergeCell ref="C225:M225"/>
    <mergeCell ref="I215:M215"/>
    <mergeCell ref="C215:H215"/>
    <mergeCell ref="I216:M216"/>
    <mergeCell ref="C216:H216"/>
    <mergeCell ref="I217:M217"/>
    <mergeCell ref="C217:H217"/>
    <mergeCell ref="I218:M218"/>
    <mergeCell ref="C218:H218"/>
    <mergeCell ref="C219:H219"/>
    <mergeCell ref="I210:M210"/>
    <mergeCell ref="C210:H210"/>
    <mergeCell ref="I211:M211"/>
    <mergeCell ref="C211:H211"/>
    <mergeCell ref="I212:M212"/>
    <mergeCell ref="C212:H212"/>
    <mergeCell ref="I213:M213"/>
    <mergeCell ref="C213:H213"/>
    <mergeCell ref="I214:M214"/>
    <mergeCell ref="C214:H214"/>
    <mergeCell ref="I205:M205"/>
    <mergeCell ref="C205:H205"/>
    <mergeCell ref="I206:M206"/>
    <mergeCell ref="C206:H206"/>
    <mergeCell ref="I207:M207"/>
    <mergeCell ref="C207:H207"/>
    <mergeCell ref="I208:M208"/>
    <mergeCell ref="C208:H208"/>
    <mergeCell ref="I209:M209"/>
    <mergeCell ref="C209:H209"/>
    <mergeCell ref="C189:H189"/>
    <mergeCell ref="C190:H190"/>
    <mergeCell ref="C193:H193"/>
    <mergeCell ref="C195:L195"/>
    <mergeCell ref="C200:M200"/>
    <mergeCell ref="C202:M202"/>
    <mergeCell ref="I203:M203"/>
    <mergeCell ref="C203:H203"/>
    <mergeCell ref="I204:M204"/>
    <mergeCell ref="C204:H204"/>
    <mergeCell ref="C162:H162"/>
    <mergeCell ref="C167:H167"/>
    <mergeCell ref="C169:L169"/>
    <mergeCell ref="C171:H171"/>
    <mergeCell ref="C174:H174"/>
    <mergeCell ref="C176:L176"/>
    <mergeCell ref="C179:H179"/>
    <mergeCell ref="C183:H183"/>
    <mergeCell ref="C186:L186"/>
    <mergeCell ref="C132:L132"/>
    <mergeCell ref="C134:H134"/>
    <mergeCell ref="C136:L136"/>
    <mergeCell ref="C141:H141"/>
    <mergeCell ref="C142:H142"/>
    <mergeCell ref="C147:H147"/>
    <mergeCell ref="C151:H151"/>
    <mergeCell ref="C152:H152"/>
    <mergeCell ref="C154:H154"/>
    <mergeCell ref="C113:H113"/>
    <mergeCell ref="C115:L115"/>
    <mergeCell ref="C117:H117"/>
    <mergeCell ref="C119:L119"/>
    <mergeCell ref="C122:H122"/>
    <mergeCell ref="C123:H123"/>
    <mergeCell ref="C125:L125"/>
    <mergeCell ref="C128:H128"/>
    <mergeCell ref="C129:H129"/>
    <mergeCell ref="C96:H96"/>
    <mergeCell ref="C97:H97"/>
    <mergeCell ref="C99:L99"/>
    <mergeCell ref="C101:H101"/>
    <mergeCell ref="C103:L103"/>
    <mergeCell ref="C106:H106"/>
    <mergeCell ref="C107:H107"/>
    <mergeCell ref="C109:L109"/>
    <mergeCell ref="C112:H112"/>
    <mergeCell ref="C76:H76"/>
    <mergeCell ref="C78:L78"/>
    <mergeCell ref="C80:H80"/>
    <mergeCell ref="C82:L82"/>
    <mergeCell ref="C85:H85"/>
    <mergeCell ref="C86:H86"/>
    <mergeCell ref="C89:H89"/>
    <mergeCell ref="C90:H90"/>
    <mergeCell ref="C94:H94"/>
    <mergeCell ref="C51:H51"/>
    <mergeCell ref="C54:H54"/>
    <mergeCell ref="C56:L56"/>
    <mergeCell ref="C59:H59"/>
    <mergeCell ref="C63:H63"/>
    <mergeCell ref="C66:L66"/>
    <mergeCell ref="C69:H69"/>
    <mergeCell ref="C70:H70"/>
    <mergeCell ref="C73:H73"/>
    <mergeCell ref="C22:H22"/>
    <mergeCell ref="C25:H25"/>
    <mergeCell ref="C27:L27"/>
    <mergeCell ref="C30:H30"/>
    <mergeCell ref="C31:H31"/>
    <mergeCell ref="C33:H33"/>
    <mergeCell ref="C42:H42"/>
    <mergeCell ref="C47:H47"/>
    <mergeCell ref="C49:L49"/>
    <mergeCell ref="C3:H3"/>
    <mergeCell ref="C4:H4"/>
    <mergeCell ref="C7:H7"/>
    <mergeCell ref="C8:H8"/>
    <mergeCell ref="C9:H9"/>
    <mergeCell ref="C12:H12"/>
    <mergeCell ref="C14:L14"/>
    <mergeCell ref="C16:H16"/>
    <mergeCell ref="C19:H19"/>
  </mergeCells>
  <pageMargins left="0.55118110236219997" right="0.55118110236219997" top="0.55118110236219997" bottom="0.55118110236219997" header="0.23622047244093999" footer="0.23622047244093999"/>
  <pageSetup paperSize="9" fitToHeight="0" orientation="portrait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88671875" defaultRowHeight="12.75" customHeight="1" x14ac:dyDescent="0.3"/>
  <cols>
    <col min="1" max="1" width="11.44140625" customWidth="1"/>
    <col min="2" max="2" width="35" customWidth="1"/>
    <col min="3" max="10" width="11.44140625" customWidth="1"/>
  </cols>
  <sheetData>
    <row r="1" spans="1:27" ht="12.75" customHeight="1" x14ac:dyDescent="0.3">
      <c r="B1" s="21" t="s">
        <v>215</v>
      </c>
      <c r="AA1" s="7">
        <f>IF(DPGF!I223&lt;&gt;"",DPGF!I223,"0")</f>
        <v>0</v>
      </c>
    </row>
    <row r="2" spans="1:27" ht="12.75" customHeight="1" x14ac:dyDescent="0.3">
      <c r="AA2" s="7" t="str">
        <f>UPPER(MID(AA98,1,1))&amp;MID(AA98,2,168)</f>
        <v xml:space="preserve">Zéro euro </v>
      </c>
    </row>
    <row r="3" spans="1:27" ht="25.5" customHeight="1" x14ac:dyDescent="0.3">
      <c r="A3" s="40" t="s">
        <v>216</v>
      </c>
      <c r="B3" s="35" t="s">
        <v>217</v>
      </c>
      <c r="C3" s="106" t="s">
        <v>242</v>
      </c>
      <c r="D3" s="106"/>
      <c r="E3" s="106"/>
      <c r="F3" s="106"/>
      <c r="G3" s="106"/>
      <c r="H3" s="106"/>
      <c r="I3" s="106"/>
      <c r="J3" s="106"/>
      <c r="AA3" s="7">
        <f>INT(AA1/1000000)</f>
        <v>0</v>
      </c>
    </row>
    <row r="4" spans="1:27" ht="12.75" customHeight="1" x14ac:dyDescent="0.3">
      <c r="AA4" s="7">
        <f>INT((AA1-AA3*1000000)/1000)</f>
        <v>0</v>
      </c>
    </row>
    <row r="5" spans="1:27" ht="25.5" customHeight="1" x14ac:dyDescent="0.3">
      <c r="A5" s="40" t="s">
        <v>218</v>
      </c>
      <c r="B5" s="35" t="s">
        <v>219</v>
      </c>
      <c r="C5" s="106" t="s">
        <v>243</v>
      </c>
      <c r="D5" s="106"/>
      <c r="E5" s="106"/>
      <c r="F5" s="106"/>
      <c r="G5" s="106"/>
      <c r="H5" s="106"/>
      <c r="I5" s="106"/>
      <c r="J5" s="106"/>
      <c r="AA5" s="7">
        <f>INT(AA1-AA3*1000000-AA4*1000)</f>
        <v>0</v>
      </c>
    </row>
    <row r="6" spans="1:27" ht="12.75" customHeight="1" x14ac:dyDescent="0.3">
      <c r="AA6" s="7">
        <f>ROUND(AA1-AA3*1000000-AA4*1000-AA5,2)*100</f>
        <v>0</v>
      </c>
    </row>
    <row r="7" spans="1:27" ht="12.75" customHeight="1" x14ac:dyDescent="0.3">
      <c r="A7" s="40" t="s">
        <v>228</v>
      </c>
      <c r="B7" s="35" t="s">
        <v>229</v>
      </c>
      <c r="C7" s="41"/>
      <c r="AA7" s="7">
        <f>AA3-AA12*100</f>
        <v>0</v>
      </c>
    </row>
    <row r="8" spans="1:27" ht="12.75" customHeight="1" x14ac:dyDescent="0.3">
      <c r="AA8" s="7">
        <f>0</f>
        <v>0</v>
      </c>
    </row>
    <row r="9" spans="1:27" ht="12.75" customHeight="1" x14ac:dyDescent="0.3">
      <c r="A9" s="40" t="s">
        <v>230</v>
      </c>
      <c r="B9" s="35" t="s">
        <v>231</v>
      </c>
      <c r="C9" s="41" t="s">
        <v>40</v>
      </c>
      <c r="AA9" s="7">
        <f>AA4-AA15*100</f>
        <v>0</v>
      </c>
    </row>
    <row r="10" spans="1:27" ht="12.75" customHeight="1" x14ac:dyDescent="0.3">
      <c r="AA10" s="7">
        <f>ROUND(AA5-AA18*100,0)</f>
        <v>0</v>
      </c>
    </row>
    <row r="11" spans="1:27" ht="25.5" customHeight="1" x14ac:dyDescent="0.3">
      <c r="A11" s="40" t="s">
        <v>220</v>
      </c>
      <c r="B11" s="35" t="s">
        <v>221</v>
      </c>
      <c r="C11" s="106" t="s">
        <v>41</v>
      </c>
      <c r="D11" s="106"/>
      <c r="E11" s="106"/>
      <c r="F11" s="106"/>
      <c r="G11" s="106"/>
      <c r="H11" s="106"/>
      <c r="I11" s="106"/>
      <c r="J11" s="106"/>
      <c r="AA11" s="7">
        <f>AA6</f>
        <v>0</v>
      </c>
    </row>
    <row r="12" spans="1:27" ht="12.75" customHeight="1" x14ac:dyDescent="0.3">
      <c r="AA12" s="7">
        <f>INT(AA3/100)</f>
        <v>0</v>
      </c>
    </row>
    <row r="13" spans="1:27" ht="12.75" customHeight="1" x14ac:dyDescent="0.3">
      <c r="A13" s="40" t="s">
        <v>232</v>
      </c>
      <c r="B13" s="35" t="s">
        <v>233</v>
      </c>
      <c r="C13" s="41" t="s">
        <v>244</v>
      </c>
      <c r="AA13" s="7">
        <f>INT((AA3-AA12*100)/10)</f>
        <v>0</v>
      </c>
    </row>
    <row r="14" spans="1:27" ht="12.75" customHeight="1" x14ac:dyDescent="0.3">
      <c r="AA14" s="7">
        <f>AA3-AA12*100-AA13*10</f>
        <v>0</v>
      </c>
    </row>
    <row r="15" spans="1:27" ht="12.75" customHeight="1" x14ac:dyDescent="0.3">
      <c r="A15" s="40" t="s">
        <v>234</v>
      </c>
      <c r="B15" s="35" t="s">
        <v>235</v>
      </c>
      <c r="C15" s="41" t="s">
        <v>245</v>
      </c>
      <c r="AA15" s="7">
        <f>INT(AA4/100)</f>
        <v>0</v>
      </c>
    </row>
    <row r="16" spans="1:27" ht="12.75" customHeight="1" x14ac:dyDescent="0.3">
      <c r="AA16" s="7">
        <f>INT((AA4-AA15*100)/10)</f>
        <v>0</v>
      </c>
    </row>
    <row r="17" spans="1:27" ht="12.75" customHeight="1" x14ac:dyDescent="0.3">
      <c r="A17" s="40" t="s">
        <v>236</v>
      </c>
      <c r="B17" s="35" t="s">
        <v>237</v>
      </c>
      <c r="C17" s="41">
        <v>1</v>
      </c>
      <c r="AA17" s="7">
        <f>AA4-AA15*100-AA16*10</f>
        <v>0</v>
      </c>
    </row>
    <row r="18" spans="1:27" ht="12.75" customHeight="1" x14ac:dyDescent="0.3">
      <c r="AA18" s="7">
        <f>INT(AA5/100)</f>
        <v>0</v>
      </c>
    </row>
    <row r="19" spans="1:27" ht="12.75" customHeight="1" x14ac:dyDescent="0.3">
      <c r="C19" s="42">
        <v>0.2</v>
      </c>
      <c r="E19" s="43" t="s">
        <v>238</v>
      </c>
      <c r="AA19" s="7">
        <f>INT((AA5-AA18*100)/10)</f>
        <v>0</v>
      </c>
    </row>
    <row r="20" spans="1:27" ht="12.75" customHeight="1" x14ac:dyDescent="0.3">
      <c r="C20" s="44">
        <v>5.5E-2</v>
      </c>
      <c r="E20" s="43" t="s">
        <v>239</v>
      </c>
      <c r="AA20" s="7">
        <f>AA5-AA18*100-AA19*10</f>
        <v>0</v>
      </c>
    </row>
    <row r="21" spans="1:27" ht="12.75" customHeight="1" x14ac:dyDescent="0.3">
      <c r="C21" s="44">
        <v>0</v>
      </c>
      <c r="E21" s="43" t="s">
        <v>240</v>
      </c>
      <c r="AA21" s="7">
        <f>INT(AA6/10)</f>
        <v>0</v>
      </c>
    </row>
    <row r="22" spans="1:27" ht="12.75" customHeight="1" x14ac:dyDescent="0.3">
      <c r="C22" s="45">
        <v>0</v>
      </c>
      <c r="E22" s="43" t="s">
        <v>241</v>
      </c>
      <c r="AA22" s="7">
        <f>ROUND(AA6-AA21*10,0)</f>
        <v>0</v>
      </c>
    </row>
    <row r="23" spans="1:27" ht="12.75" customHeight="1" x14ac:dyDescent="0.3">
      <c r="AA23" s="7" t="str">
        <f>IF(AA12=0,"",IF(AA12=1,"",IF(AA12=2,"deux ",IF(AA12=3,"trois ",IF(AA12=4,"quatre ",IF(AA12=5,"cinq ",AA42))))))</f>
        <v/>
      </c>
    </row>
    <row r="24" spans="1:27" ht="12.75" customHeight="1" x14ac:dyDescent="0.3">
      <c r="A24" s="40" t="s">
        <v>222</v>
      </c>
      <c r="B24" s="35" t="s">
        <v>223</v>
      </c>
      <c r="C24" s="106" t="s">
        <v>246</v>
      </c>
      <c r="D24" s="106"/>
      <c r="E24" s="106"/>
      <c r="F24" s="106"/>
      <c r="G24" s="106"/>
      <c r="H24" s="106"/>
      <c r="I24" s="106"/>
      <c r="J24" s="106"/>
      <c r="AA24" s="7" t="str">
        <f>IF(AA12=0,"",IF(AA12&lt;2,"cent ",AA43))</f>
        <v/>
      </c>
    </row>
    <row r="25" spans="1:27" ht="12.75" customHeight="1" x14ac:dyDescent="0.3">
      <c r="AA25" s="7" t="str">
        <f>IF(AA13=1,AA44,IF(AA13=7,AA64,IF(AA13=9,AA80,AA89)))</f>
        <v/>
      </c>
    </row>
    <row r="26" spans="1:27" ht="12.75" customHeight="1" x14ac:dyDescent="0.3">
      <c r="A26" s="40" t="s">
        <v>224</v>
      </c>
      <c r="B26" s="35" t="s">
        <v>225</v>
      </c>
      <c r="C26" s="106" t="s">
        <v>247</v>
      </c>
      <c r="D26" s="106"/>
      <c r="E26" s="106"/>
      <c r="F26" s="106"/>
      <c r="G26" s="106"/>
      <c r="H26" s="106"/>
      <c r="I26" s="106"/>
      <c r="J26" s="106"/>
      <c r="AA26" s="7" t="str">
        <f>IF(AA7=11,"",IF(AA7=12,"",IF(AA7=13,"",IF(AA7=14,"",IF(AA7=15,"",IF(AA7=16,"",AA45))))))</f>
        <v/>
      </c>
    </row>
    <row r="27" spans="1:27" ht="12.75" customHeight="1" x14ac:dyDescent="0.3">
      <c r="AA27" s="7" t="str">
        <f>IF(AA3=0,"",IF(AA3&lt;2,"million ","millions "))</f>
        <v/>
      </c>
    </row>
    <row r="28" spans="1:27" ht="12.75" customHeight="1" x14ac:dyDescent="0.3">
      <c r="A28" s="40" t="s">
        <v>226</v>
      </c>
      <c r="B28" s="35" t="s">
        <v>227</v>
      </c>
      <c r="C28" s="106"/>
      <c r="D28" s="106"/>
      <c r="E28" s="106"/>
      <c r="F28" s="106"/>
      <c r="G28" s="106"/>
      <c r="H28" s="106"/>
      <c r="I28" s="106"/>
      <c r="J28" s="106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3">
      <c r="AA29" s="7" t="str">
        <f>IF(AA15=0,"",IF(AA15&lt;2,"cent ",AA47))</f>
        <v/>
      </c>
    </row>
    <row r="30" spans="1:27" ht="12.75" customHeight="1" x14ac:dyDescent="0.3">
      <c r="AA30" s="7" t="str">
        <f>IF(AA16=1,AA48,IF(AA16=7,AA66,IF(AA16=9,AA81,AA90)))</f>
        <v/>
      </c>
    </row>
    <row r="31" spans="1:27" ht="12.75" customHeight="1" x14ac:dyDescent="0.3">
      <c r="AA31" s="7" t="str">
        <f>IF(AA4=1,"",AA49)</f>
        <v/>
      </c>
    </row>
    <row r="32" spans="1:27" ht="12.75" customHeight="1" x14ac:dyDescent="0.3">
      <c r="AA32" s="7" t="str">
        <f>IF(AA4&gt;0,"mille ","")</f>
        <v/>
      </c>
    </row>
    <row r="33" spans="27:27" ht="12.75" customHeight="1" x14ac:dyDescent="0.3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3">
      <c r="AA34" s="7" t="str">
        <f>IF(AA18=0,"",IF(AA18&lt;2,"cent ",AA51))</f>
        <v/>
      </c>
    </row>
    <row r="35" spans="27:27" ht="12.75" customHeight="1" x14ac:dyDescent="0.3">
      <c r="AA35" s="7" t="str">
        <f>IF(AA19=1,AA52,IF(AA19=7,AA68,IF(AA19=9,AA83,AA91)))</f>
        <v/>
      </c>
    </row>
    <row r="36" spans="27:27" ht="12.75" customHeight="1" x14ac:dyDescent="0.3">
      <c r="AA36" s="7" t="str">
        <f>IF(AA10=11,"",IF(AA10=12,"",IF(AA10=13,"",IF(AA10=14,"",IF(AA10=15,"",IF(AA10=16,"",AA53))))))</f>
        <v/>
      </c>
    </row>
    <row r="37" spans="27:27" ht="12.75" customHeight="1" x14ac:dyDescent="0.3">
      <c r="AA37" s="7" t="str">
        <f>IF(INT(AA1&lt;2),"euro ","euros ")</f>
        <v xml:space="preserve">euro </v>
      </c>
    </row>
    <row r="38" spans="27:27" ht="12.75" customHeight="1" x14ac:dyDescent="0.3">
      <c r="AA38" s="7" t="str">
        <f>IF(AA6&gt;0,"et ","")</f>
        <v/>
      </c>
    </row>
    <row r="39" spans="27:27" ht="12.75" customHeight="1" x14ac:dyDescent="0.3">
      <c r="AA39" s="7" t="str">
        <f>IF(AA21=1,AA54,IF(AA21=7,AA70,IF(AA21=9,AA84,AA92)))</f>
        <v/>
      </c>
    </row>
    <row r="40" spans="27:27" ht="12.75" customHeight="1" x14ac:dyDescent="0.3">
      <c r="AA40" s="7" t="str">
        <f>IF(AA11=11,"",IF(AA11=12,"",IF(AA11=13,"",IF(AA11=14,"",IF(AA11=15,"",IF(AA11=16,"",AA55))))))</f>
        <v/>
      </c>
    </row>
    <row r="41" spans="27:27" ht="12.75" customHeight="1" x14ac:dyDescent="0.3">
      <c r="AA41" s="7" t="str">
        <f>IF(AA6=0,"",IF(AA6&lt;2,"centime","centimes"))</f>
        <v/>
      </c>
    </row>
    <row r="42" spans="27:27" ht="12.75" customHeight="1" x14ac:dyDescent="0.3">
      <c r="AA42" s="7" t="str">
        <f>IF(AA3=0," ",IF(AA12=6,"six ",IF(AA12=7,"sept ",IF(AA12=8,"huit ",IF(AA12=9,"neuf ",)))))</f>
        <v xml:space="preserve"> </v>
      </c>
    </row>
    <row r="43" spans="27:27" ht="12.75" customHeight="1" x14ac:dyDescent="0.3">
      <c r="AA43" s="7" t="str">
        <f>IF(AA7&gt;0,"cent ", "cents ")</f>
        <v xml:space="preserve">cents </v>
      </c>
    </row>
    <row r="44" spans="27:27" ht="12.75" customHeight="1" x14ac:dyDescent="0.3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3">
      <c r="AA45" s="7" t="str">
        <f>IF(AA7=17,"",IF(AA7=18,"",IF(AA7=19,"",AA57)))</f>
        <v/>
      </c>
    </row>
    <row r="46" spans="27:27" ht="12.75" customHeight="1" x14ac:dyDescent="0.3">
      <c r="AA46" s="7">
        <f>IF(AA15=6,"six ",IF(AA15=7,"sept ",IF(AA15=8,"huit ",IF(AA15=9,"neuf ",))))</f>
        <v>0</v>
      </c>
    </row>
    <row r="47" spans="27:27" ht="12.75" customHeight="1" x14ac:dyDescent="0.3">
      <c r="AA47" s="7" t="str">
        <f>IF(AA9&gt;0,"cent ", "cents ")</f>
        <v xml:space="preserve">cents </v>
      </c>
    </row>
    <row r="48" spans="27:27" ht="12.75" customHeight="1" x14ac:dyDescent="0.3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3">
      <c r="AA49" s="7" t="str">
        <f>IF(AA9=11,"",IF(AA9=12,"",IF(AA9=13,"",IF(AA9=14,"",IF(AA9=15,"",IF(AA9=16,"",AA59))))))</f>
        <v/>
      </c>
    </row>
    <row r="50" spans="27:27" ht="12.75" customHeight="1" x14ac:dyDescent="0.3">
      <c r="AA50" s="7">
        <f>IF(AA18=6,"six ",IF(AA18=7,"sept ",IF(AA18=8,"huit ",IF(AA18=9,"neuf ",))))</f>
        <v>0</v>
      </c>
    </row>
    <row r="51" spans="27:27" ht="12.75" customHeight="1" x14ac:dyDescent="0.3">
      <c r="AA51" s="7" t="str">
        <f>IF(AA10&gt;0,"cent ", "cents ")</f>
        <v xml:space="preserve">cents </v>
      </c>
    </row>
    <row r="52" spans="27:27" ht="12.75" customHeight="1" x14ac:dyDescent="0.3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3">
      <c r="AA53" s="7" t="str">
        <f>IF(AA10=17,"",IF(AA10=18,"",IF(AA10=19,"",AA61)))</f>
        <v/>
      </c>
    </row>
    <row r="54" spans="27:27" ht="12.75" customHeight="1" x14ac:dyDescent="0.3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3">
      <c r="AA55" s="7" t="str">
        <f>IF(AA11=17,"",IF(AA11=18,"",IF(AA11=19,"",AA63)))</f>
        <v/>
      </c>
    </row>
    <row r="56" spans="27:27" ht="12.75" customHeight="1" x14ac:dyDescent="0.3">
      <c r="AA56" s="7" t="str">
        <f>IF(AA7=16,"seize ",IF(AA7=17,"dix-sept ",IF(AA7=18,"dix-huit ",IF(AA7=19,"dix-neuf ",AA64))))</f>
        <v/>
      </c>
    </row>
    <row r="57" spans="27:27" ht="12.75" customHeight="1" x14ac:dyDescent="0.3">
      <c r="AA57" s="7" t="str">
        <f>IF(AA7=21,"et un ",IF(AA7=31,"et un ",IF(AA7=41,"et un ",IF(AA7=51,"et un ",IF(AA7=61,"et un ",AA65)))))</f>
        <v/>
      </c>
    </row>
    <row r="58" spans="27:27" ht="12.75" customHeight="1" x14ac:dyDescent="0.3">
      <c r="AA58" s="7" t="str">
        <f>IF(AA9=16,"seize ",IF(AA9=17,"dix-sept ",IF(AA9=18,"dix-huit ",IF(AA9=19,"dix-neuf ",AA66))))</f>
        <v/>
      </c>
    </row>
    <row r="59" spans="27:27" ht="12.75" customHeight="1" x14ac:dyDescent="0.3">
      <c r="AA59" s="7" t="str">
        <f>IF(AA9=17,"",IF(AA9=18,"",IF(AA9=19,"",AA67)))</f>
        <v/>
      </c>
    </row>
    <row r="60" spans="27:27" ht="12.75" customHeight="1" x14ac:dyDescent="0.3">
      <c r="AA60" s="7" t="str">
        <f>IF(AA10=16,"seize ",IF(AA10=17,"dix-sept ",IF(AA10=18,"dix-huit ",IF(AA10=19,"dix-neuf ",AA68))))</f>
        <v/>
      </c>
    </row>
    <row r="61" spans="27:27" ht="12.75" customHeight="1" x14ac:dyDescent="0.3">
      <c r="AA61" s="7" t="str">
        <f>IF(AA10=21,"et un ",IF(AA10=31,"et un ",IF(AA10=41,"et un ",IF(AA10=51,"et un ",IF(AA10=61,"et un ",AA69)))))</f>
        <v/>
      </c>
    </row>
    <row r="62" spans="27:27" ht="12.75" customHeight="1" x14ac:dyDescent="0.3">
      <c r="AA62" s="7" t="str">
        <f>IF(AA11=16,"seize ",IF(AA11=17,"dix-sept ",IF(AA11=18,"dix-huit ",IF(AA11=19,"dix-neuf ",AA70))))</f>
        <v/>
      </c>
    </row>
    <row r="63" spans="27:27" ht="12.75" customHeight="1" x14ac:dyDescent="0.3">
      <c r="AA63" s="7" t="str">
        <f>IF(AA11=21,"et un ",IF(AA11=31,"et un ",IF(AA11=41,"et un ",IF(AA11=51,"et un ",IF(AA11=61,"et un ",AA71)))))</f>
        <v/>
      </c>
    </row>
    <row r="64" spans="27:27" ht="12.75" customHeight="1" x14ac:dyDescent="0.3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3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3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3">
      <c r="AA67" s="7" t="str">
        <f>IF(AA9=21,"et un ",IF(AA9=31,"et un ",IF(AA9=41,"et un ",IF(AA9=51,"et un ",IF(AA9=61,"et un ",AA75)))))</f>
        <v/>
      </c>
    </row>
    <row r="68" spans="27:27" ht="12.75" customHeight="1" x14ac:dyDescent="0.3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3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3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3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3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3">
      <c r="AA73" s="7">
        <f>IF(AA13=9,"",IF(AA14=6,"six ",IF(AA14=7,"sept ",IF(AA14=8,"huit ",IF(AA14=9,"neuf ",)))))</f>
        <v>0</v>
      </c>
    </row>
    <row r="74" spans="27:27" ht="12.75" customHeight="1" x14ac:dyDescent="0.3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3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3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3">
      <c r="AA77" s="7">
        <f>IF(AA19=9,"",IF(AA20=6,"six ",IF(AA20=7,"sept ",IF(AA20=8,"huit ",IF(AA20=9,"neuf ",)))))</f>
        <v>0</v>
      </c>
    </row>
    <row r="78" spans="27:27" ht="12.75" customHeight="1" x14ac:dyDescent="0.3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3">
      <c r="AA79" s="7">
        <f>IF(AA21=9,"",IF(AA22=6,"six ",IF(AA22=7,"sept ",IF(AA22=8,"huit ",IF(AA22=9,"neuf ",)))))</f>
        <v>0</v>
      </c>
    </row>
    <row r="80" spans="27:27" ht="12.75" customHeight="1" x14ac:dyDescent="0.3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3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3">
      <c r="AA82" s="7">
        <f>IF(AA16=9,"",IF(AA17=6,"six ",IF(AA17=7,"sept ",IF(AA17=8,"huit ",IF(AA17=9,"neuf ",)))))</f>
        <v>0</v>
      </c>
    </row>
    <row r="83" spans="27:27" ht="12.75" customHeight="1" x14ac:dyDescent="0.3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3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3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3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3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3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3">
      <c r="AA89" s="7" t="str">
        <f>IF(AA13=2,"vingt ",IF(AA13=3,"trente ",IF(AA13=4,"quarante ",IF(AA13=5,"cinquante ",AA93))))</f>
        <v/>
      </c>
    </row>
    <row r="90" spans="27:27" ht="12.75" customHeight="1" x14ac:dyDescent="0.3">
      <c r="AA90" s="7" t="str">
        <f>IF(AA16=2,"vingt ",IF(AA16=3,"trente ",IF(AA16=4,"quarante ",IF(AA16=5,"cinquante ",AA94))))</f>
        <v/>
      </c>
    </row>
    <row r="91" spans="27:27" ht="12.75" customHeight="1" x14ac:dyDescent="0.3">
      <c r="AA91" s="7" t="str">
        <f>IF(AA19=2,"vingt ",IF(AA19=3,"trente ",IF(AA19=4,"quarante ",IF(AA19=5,"cinquante ",AA95))))</f>
        <v/>
      </c>
    </row>
    <row r="92" spans="27:27" ht="12.75" customHeight="1" x14ac:dyDescent="0.3">
      <c r="AA92" s="7" t="str">
        <f>IF(AA21=2,"vingt ",IF(AA21=3,"trente ",IF(AA21=4,"quarante ",IF(AA21=5,"cinquante ",AA96))))</f>
        <v/>
      </c>
    </row>
    <row r="93" spans="27:27" ht="12.75" customHeight="1" x14ac:dyDescent="0.3">
      <c r="AA93" s="7" t="str">
        <f>IF(AA13=6,"soixante ",IF(AA7=80,"quatre-vingts ",IF(AA13=8,"quatre-vingt-","")))</f>
        <v/>
      </c>
    </row>
    <row r="94" spans="27:27" ht="12.75" customHeight="1" x14ac:dyDescent="0.3">
      <c r="AA94" s="7" t="str">
        <f>IF(AA16=6,"soixante ",IF(AA9=80,"quatre-vingts ",IF(AA16=8,"quatre-vingt-","")))</f>
        <v/>
      </c>
    </row>
    <row r="95" spans="27:27" ht="12.75" customHeight="1" x14ac:dyDescent="0.3">
      <c r="AA95" s="7" t="str">
        <f>IF(AA19=6,"soixante ",IF(AA10=80,"quatre-vingts ",IF(AA19=8,"quatre-vingt-","")))</f>
        <v/>
      </c>
    </row>
    <row r="96" spans="27:27" ht="12.75" customHeight="1" x14ac:dyDescent="0.3">
      <c r="AA96" s="7" t="str">
        <f>IF(AA21=6,"soixante ",IF(AA11=80,"quatre-vingts ",IF(AA21=8,"quatre-vingt-","")))</f>
        <v/>
      </c>
    </row>
    <row r="97" spans="27:27" ht="12.75" customHeight="1" x14ac:dyDescent="0.3">
      <c r="AA97" s="7">
        <f>0</f>
        <v>0</v>
      </c>
    </row>
    <row r="98" spans="27:27" ht="12.75" customHeight="1" x14ac:dyDescent="0.3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8.88671875" defaultRowHeight="14.4" x14ac:dyDescent="0.3"/>
  <cols>
    <col min="1" max="1" width="24.6640625" customWidth="1"/>
  </cols>
  <sheetData>
    <row r="1" spans="1:3" x14ac:dyDescent="0.3">
      <c r="A1" s="7" t="s">
        <v>248</v>
      </c>
      <c r="B1" s="7" t="s">
        <v>249</v>
      </c>
    </row>
    <row r="2" spans="1:3" x14ac:dyDescent="0.3">
      <c r="A2" s="7" t="s">
        <v>250</v>
      </c>
      <c r="B2" s="7" t="s">
        <v>242</v>
      </c>
    </row>
    <row r="3" spans="1:3" x14ac:dyDescent="0.3">
      <c r="A3" s="7" t="s">
        <v>251</v>
      </c>
      <c r="B3" s="7">
        <v>1</v>
      </c>
    </row>
    <row r="4" spans="1:3" x14ac:dyDescent="0.3">
      <c r="A4" s="7" t="s">
        <v>252</v>
      </c>
      <c r="B4" s="7">
        <v>0</v>
      </c>
    </row>
    <row r="5" spans="1:3" x14ac:dyDescent="0.3">
      <c r="A5" s="7" t="s">
        <v>253</v>
      </c>
      <c r="B5" s="7">
        <v>0</v>
      </c>
    </row>
    <row r="6" spans="1:3" x14ac:dyDescent="0.3">
      <c r="A6" s="7" t="s">
        <v>254</v>
      </c>
      <c r="B6" s="7">
        <v>1</v>
      </c>
    </row>
    <row r="7" spans="1:3" x14ac:dyDescent="0.3">
      <c r="A7" s="7" t="s">
        <v>255</v>
      </c>
      <c r="B7" s="7">
        <v>1</v>
      </c>
    </row>
    <row r="8" spans="1:3" x14ac:dyDescent="0.3">
      <c r="A8" s="7" t="s">
        <v>256</v>
      </c>
      <c r="B8" s="7">
        <v>0</v>
      </c>
    </row>
    <row r="9" spans="1:3" x14ac:dyDescent="0.3">
      <c r="A9" s="7" t="s">
        <v>257</v>
      </c>
      <c r="B9" s="7">
        <v>0</v>
      </c>
    </row>
    <row r="10" spans="1:3" x14ac:dyDescent="0.3">
      <c r="A10" s="7" t="s">
        <v>258</v>
      </c>
      <c r="C10" s="7" t="s">
        <v>259</v>
      </c>
    </row>
    <row r="11" spans="1:3" x14ac:dyDescent="0.3">
      <c r="A11" s="7" t="s">
        <v>260</v>
      </c>
      <c r="B11" s="7">
        <v>0</v>
      </c>
    </row>
    <row r="12" spans="1:3" x14ac:dyDescent="0.3">
      <c r="A12" s="7" t="s">
        <v>261</v>
      </c>
      <c r="B12" s="7" t="s">
        <v>262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tabSelected="1" workbookViewId="0">
      <selection activeCell="C4" sqref="C4:J4"/>
    </sheetView>
  </sheetViews>
  <sheetFormatPr baseColWidth="10" defaultColWidth="8.88671875" defaultRowHeight="12.75" customHeight="1" x14ac:dyDescent="0.3"/>
  <cols>
    <col min="1" max="1" width="6.6640625" customWidth="1"/>
    <col min="2" max="2" width="35" customWidth="1"/>
    <col min="3" max="10" width="11.44140625" customWidth="1"/>
  </cols>
  <sheetData>
    <row r="2" spans="1:10" ht="12.75" customHeight="1" x14ac:dyDescent="0.3">
      <c r="B2" s="107" t="s">
        <v>263</v>
      </c>
      <c r="C2" s="107"/>
      <c r="D2" s="107"/>
      <c r="E2" s="107"/>
      <c r="F2" s="107"/>
      <c r="G2" s="107"/>
      <c r="H2" s="107"/>
      <c r="I2" s="107"/>
      <c r="J2" s="107"/>
    </row>
    <row r="4" spans="1:10" ht="12.75" customHeight="1" x14ac:dyDescent="0.3">
      <c r="A4" s="40" t="s">
        <v>216</v>
      </c>
      <c r="B4" s="35" t="s">
        <v>264</v>
      </c>
      <c r="C4" s="108"/>
      <c r="D4" s="108"/>
      <c r="E4" s="108"/>
      <c r="F4" s="108"/>
      <c r="G4" s="108"/>
      <c r="H4" s="108"/>
      <c r="I4" s="108"/>
      <c r="J4" s="108"/>
    </row>
    <row r="6" spans="1:10" ht="12.75" customHeight="1" x14ac:dyDescent="0.3">
      <c r="A6" s="40" t="s">
        <v>218</v>
      </c>
      <c r="B6" s="35" t="s">
        <v>265</v>
      </c>
      <c r="C6" s="108"/>
      <c r="D6" s="108"/>
      <c r="E6" s="108"/>
      <c r="F6" s="108"/>
      <c r="G6" s="108"/>
      <c r="H6" s="108"/>
      <c r="I6" s="108"/>
      <c r="J6" s="108"/>
    </row>
    <row r="8" spans="1:10" ht="12.75" customHeight="1" x14ac:dyDescent="0.3">
      <c r="A8" s="40" t="s">
        <v>228</v>
      </c>
      <c r="B8" s="35" t="s">
        <v>266</v>
      </c>
      <c r="C8" s="108"/>
      <c r="D8" s="108"/>
      <c r="E8" s="108"/>
      <c r="F8" s="108"/>
      <c r="G8" s="108"/>
      <c r="H8" s="108"/>
      <c r="I8" s="108"/>
      <c r="J8" s="108"/>
    </row>
    <row r="10" spans="1:10" ht="12.75" customHeight="1" x14ac:dyDescent="0.3">
      <c r="A10" s="40" t="s">
        <v>230</v>
      </c>
      <c r="B10" s="35" t="s">
        <v>267</v>
      </c>
      <c r="C10" s="109"/>
      <c r="D10" s="109"/>
      <c r="E10" s="109"/>
      <c r="F10" s="109"/>
      <c r="G10" s="109"/>
      <c r="H10" s="109"/>
      <c r="I10" s="109"/>
      <c r="J10" s="109"/>
    </row>
    <row r="12" spans="1:10" ht="12.75" customHeight="1" x14ac:dyDescent="0.3">
      <c r="A12" s="40" t="s">
        <v>220</v>
      </c>
      <c r="B12" s="35" t="s">
        <v>268</v>
      </c>
      <c r="C12" s="108"/>
      <c r="D12" s="108"/>
      <c r="E12" s="108"/>
      <c r="F12" s="108"/>
      <c r="G12" s="108"/>
      <c r="H12" s="108"/>
      <c r="I12" s="108"/>
      <c r="J12" s="108"/>
    </row>
    <row r="14" spans="1:10" ht="12.75" customHeight="1" x14ac:dyDescent="0.3">
      <c r="A14" s="40" t="s">
        <v>232</v>
      </c>
      <c r="B14" s="35" t="s">
        <v>269</v>
      </c>
      <c r="C14" s="108"/>
      <c r="D14" s="108"/>
      <c r="E14" s="108"/>
      <c r="F14" s="108"/>
      <c r="G14" s="108"/>
      <c r="H14" s="108"/>
      <c r="I14" s="108"/>
      <c r="J14" s="108"/>
    </row>
    <row r="16" spans="1:10" ht="12.75" customHeight="1" x14ac:dyDescent="0.3">
      <c r="A16" s="40" t="s">
        <v>234</v>
      </c>
      <c r="B16" s="35" t="s">
        <v>270</v>
      </c>
      <c r="C16" s="108"/>
      <c r="D16" s="108"/>
      <c r="E16" s="108"/>
      <c r="F16" s="108"/>
      <c r="G16" s="108"/>
      <c r="H16" s="108"/>
      <c r="I16" s="108"/>
      <c r="J16" s="108"/>
    </row>
    <row r="18" spans="1:10" ht="12.75" customHeight="1" x14ac:dyDescent="0.3">
      <c r="A18" s="40" t="s">
        <v>236</v>
      </c>
      <c r="B18" s="35" t="s">
        <v>271</v>
      </c>
      <c r="C18" s="110"/>
      <c r="D18" s="110"/>
      <c r="E18" s="110"/>
      <c r="F18" s="110"/>
      <c r="G18" s="110"/>
      <c r="H18" s="110"/>
      <c r="I18" s="110"/>
      <c r="J18" s="110"/>
    </row>
    <row r="20" spans="1:10" ht="12.75" customHeight="1" x14ac:dyDescent="0.3">
      <c r="A20" s="40" t="s">
        <v>272</v>
      </c>
      <c r="B20" s="35" t="s">
        <v>273</v>
      </c>
      <c r="C20" s="110"/>
      <c r="D20" s="110"/>
      <c r="E20" s="110"/>
      <c r="F20" s="110"/>
      <c r="G20" s="110"/>
      <c r="H20" s="110"/>
      <c r="I20" s="110"/>
      <c r="J20" s="110"/>
    </row>
    <row r="22" spans="1:10" ht="12.75" customHeight="1" x14ac:dyDescent="0.3">
      <c r="A22" s="40" t="s">
        <v>222</v>
      </c>
      <c r="B22" s="35" t="s">
        <v>274</v>
      </c>
      <c r="C22" s="110"/>
      <c r="D22" s="110"/>
      <c r="E22" s="110"/>
      <c r="F22" s="110"/>
      <c r="G22" s="110"/>
      <c r="H22" s="110"/>
      <c r="I22" s="110"/>
      <c r="J22" s="110"/>
    </row>
    <row r="24" spans="1:10" ht="12.75" customHeight="1" x14ac:dyDescent="0.3">
      <c r="A24" s="40" t="s">
        <v>224</v>
      </c>
      <c r="B24" s="35" t="s">
        <v>275</v>
      </c>
      <c r="C24" s="108"/>
      <c r="D24" s="108"/>
      <c r="E24" s="108"/>
      <c r="F24" s="108"/>
      <c r="G24" s="108"/>
      <c r="H24" s="108"/>
      <c r="I24" s="108"/>
      <c r="J24" s="108"/>
    </row>
    <row r="28" spans="1:10" ht="60" customHeight="1" x14ac:dyDescent="0.3">
      <c r="A28" s="40" t="s">
        <v>226</v>
      </c>
      <c r="B28" s="35" t="s">
        <v>276</v>
      </c>
      <c r="C28" s="108"/>
      <c r="D28" s="108"/>
      <c r="E28" s="108"/>
      <c r="F28" s="108"/>
      <c r="G28" s="108"/>
      <c r="H28" s="108"/>
      <c r="I28" s="108"/>
      <c r="J28" s="108"/>
    </row>
  </sheetData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28</vt:i4>
      </vt:variant>
    </vt:vector>
  </HeadingPairs>
  <TitlesOfParts>
    <vt:vector size="33" baseType="lpstr">
      <vt:lpstr>Page de garde</vt:lpstr>
      <vt:lpstr>DPGF</vt:lpstr>
      <vt:lpstr>Paramètres</vt:lpstr>
      <vt:lpstr>Version</vt:lpstr>
      <vt:lpstr>Coordonnées Entreprise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Olivier Pottier</cp:lastModifiedBy>
  <dcterms:created xsi:type="dcterms:W3CDTF">2025-11-14T07:36:00Z</dcterms:created>
  <dcterms:modified xsi:type="dcterms:W3CDTF">2025-11-14T07:39:32Z</dcterms:modified>
</cp:coreProperties>
</file>